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7280" windowHeight="8310" tabRatio="525" activeTab="3"/>
  </bookViews>
  <sheets>
    <sheet name="Эл. энергия 2011" sheetId="1" r:id="rId1"/>
    <sheet name="Эл. энергия 2012" sheetId="2" r:id="rId2"/>
    <sheet name="Мощность 2011" sheetId="3" r:id="rId3"/>
    <sheet name="Мощность 2012" sheetId="4" r:id="rId4"/>
  </sheets>
  <definedNames>
    <definedName name="_xlnm.Print_Area" localSheetId="2">'Мощность 2011'!$A$1:$R$16</definedName>
    <definedName name="_xlnm.Print_Area" localSheetId="3">'Мощность 2012'!$A$1:$M$16</definedName>
    <definedName name="_xlnm.Print_Area" localSheetId="0">'Эл. энергия 2011'!$A$1:$R$35</definedName>
    <definedName name="_xlnm.Print_Area" localSheetId="1">'Эл. энергия 2012'!$A$1:$M$36</definedName>
  </definedNames>
  <calcPr fullCalcOnLoad="1"/>
</workbook>
</file>

<file path=xl/comments4.xml><?xml version="1.0" encoding="utf-8"?>
<comments xmlns="http://schemas.openxmlformats.org/spreadsheetml/2006/main">
  <authors>
    <author>TatarkovaOS</author>
  </authors>
  <commentList>
    <comment ref="A7" authorId="0">
      <text>
        <r>
          <rPr>
            <b/>
            <sz val="8"/>
            <rFont val="Tahoma"/>
            <family val="0"/>
          </rPr>
          <t>TatarkovaOS:</t>
        </r>
        <r>
          <rPr>
            <sz val="8"/>
            <rFont val="Tahoma"/>
            <family val="0"/>
          </rPr>
          <t xml:space="preserve">
МОЩНОСТЬ ПО 2010 ЗА ВЫЧЕТОМ МОЩНОСТИ, ПОСТАВЛЕННОЙ НАСЕЛЕНИЮ КЭС
</t>
        </r>
      </text>
    </comment>
  </commentList>
</comments>
</file>

<file path=xl/sharedStrings.xml><?xml version="1.0" encoding="utf-8"?>
<sst xmlns="http://schemas.openxmlformats.org/spreadsheetml/2006/main" count="218" uniqueCount="74">
  <si>
    <t>Наименование</t>
  </si>
  <si>
    <t>Август 2010г.</t>
  </si>
  <si>
    <t>Сентябрь 2010г.</t>
  </si>
  <si>
    <t>Октябрь 2010г.</t>
  </si>
  <si>
    <t>Ноябрь 2010г.</t>
  </si>
  <si>
    <t>Декабрь 2010г.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</si>
  <si>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</si>
  <si>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</si>
  <si>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</si>
  <si>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</si>
  <si>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</si>
  <si>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</si>
  <si>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</si>
  <si>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Январь 2011г.</t>
  </si>
  <si>
    <t>Февраль 2011г.</t>
  </si>
  <si>
    <t>Март 2011г.</t>
  </si>
  <si>
    <t>Апрель 2011г.</t>
  </si>
  <si>
    <t>"Население и потребители, приравненные к населению"</t>
  </si>
  <si>
    <t>Потери э/э</t>
  </si>
  <si>
    <t xml:space="preserve">          1. Отпущено потребителям электроэнергии по сетям филиала ОАО "МРСК Северо-Запада" "Колэнерго"</t>
  </si>
  <si>
    <t>ИТОГО по сетям  филиала ОАО "МРСК Северо-Запада" "Колэнерго"</t>
  </si>
  <si>
    <t>ИТОГО по сетям ОАО "Мончегорские электрические сети"</t>
  </si>
  <si>
    <t>ИТОГО по сетям ОАО "28 Электрическая сеть"</t>
  </si>
  <si>
    <t>Полезный отпуск, МВт</t>
  </si>
  <si>
    <t xml:space="preserve">           2. Полезный отпуск конечным потребителям</t>
  </si>
  <si>
    <t>Май 2011г.</t>
  </si>
  <si>
    <t>Июнь 2011г.</t>
  </si>
  <si>
    <t>Июнь 2011 г.</t>
  </si>
  <si>
    <t>Июль 2011г.</t>
  </si>
  <si>
    <t>Июль 2011 г.</t>
  </si>
  <si>
    <t>Август 2011г.</t>
  </si>
  <si>
    <t xml:space="preserve">        1. Отпущено потребителям электроэнергии по сетям филиала ОАО "МРСК Северо-Запада" "Колэнерго"</t>
  </si>
  <si>
    <t xml:space="preserve">         2. Отпущено потребителям электроэнергии по сетям ОАО "Мончегорские электрические сети"</t>
  </si>
  <si>
    <t xml:space="preserve">         3. Отпущено потребителям электроэнергии по сетям ОАО "28 Электрическая сеть"</t>
  </si>
  <si>
    <t xml:space="preserve">          4. Полезный отпуск конечным потребителям</t>
  </si>
  <si>
    <t>Август 2011 г.</t>
  </si>
  <si>
    <t>Сентябрь 2011г.</t>
  </si>
  <si>
    <t>Сентябрь 2011 г.</t>
  </si>
  <si>
    <t>Октябрь 2011 г.</t>
  </si>
  <si>
    <t>Октябрь 2011г.</t>
  </si>
  <si>
    <t>Ноябрь 2011г.</t>
  </si>
  <si>
    <t>Ноябрь 2011 г.</t>
  </si>
  <si>
    <t>О.А. Каменкова</t>
  </si>
  <si>
    <t>Декабрь 2011г.</t>
  </si>
  <si>
    <t>Генеральный директор</t>
  </si>
  <si>
    <t>Декабрь 2011 г.</t>
  </si>
  <si>
    <t>Мощность с января 2011 г. скорректирована по ОАО "КЭС" в связи с перевыставлением счетов-фактур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</si>
  <si>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</si>
  <si>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</si>
  <si>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</si>
  <si>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</si>
  <si>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</si>
  <si>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</si>
  <si>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Январь 2012г.</t>
  </si>
  <si>
    <t>Февраль 2012г.</t>
  </si>
  <si>
    <t>Март 2012г.</t>
  </si>
  <si>
    <t>Апрель 2012г.</t>
  </si>
  <si>
    <t>Май 2012г.</t>
  </si>
  <si>
    <t>Июль 2012 г.</t>
  </si>
  <si>
    <t>Август 2012 г.</t>
  </si>
  <si>
    <t>Сентябрь 2012 г.</t>
  </si>
  <si>
    <t>Октябрь 2012 г.</t>
  </si>
  <si>
    <t>Ноябрь 2012 г.</t>
  </si>
  <si>
    <t>Декабрь 2012 г.</t>
  </si>
  <si>
    <t xml:space="preserve">         3. Отпущено потребителям электроэнергии по сетям ОАО "Оборонэнерго"</t>
  </si>
  <si>
    <t>ИТОГО по сетям ОАО "Оборонэнерго"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</si>
  <si>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2012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</si>
  <si>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2012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</si>
  <si>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период с августа 2010 г. по декабрь 2011 г.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</si>
  <si>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период с августа 2010 г. по декабрь 2011 г.</t>
  </si>
  <si>
    <t>4. Полезный отпуск конечным потребителям</t>
  </si>
  <si>
    <t>в т.ч. население без оплаты передачи (справочно)</t>
  </si>
  <si>
    <t>И.о. генерального директора</t>
  </si>
  <si>
    <t>А.Ю. Евтеев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</si>
</sst>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419]mmmm;@"/>
    <numFmt numFmtId="166" formatCode="#,##0.000_р_."/>
    <numFmt numFmtId="167" formatCode="#,##0.000"/>
    <numFmt numFmtId="168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/>
    </xf>
    <xf numFmtId="0" fontId="0" fillId="20" borderId="10" xfId="0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20" borderId="10" xfId="0" applyFont="1" applyFill="1" applyBorder="1" applyAlignment="1">
      <alignment horizontal="left" wrapText="1"/>
    </xf>
    <xf numFmtId="0" fontId="6" fillId="2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20" borderId="10" xfId="0" applyNumberFormat="1" applyFont="1" applyFill="1" applyBorder="1" applyAlignment="1">
      <alignment/>
    </xf>
    <xf numFmtId="4" fontId="6" fillId="2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2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/>
    </xf>
    <xf numFmtId="0" fontId="3" fillId="0" borderId="13" xfId="0" applyFont="1" applyBorder="1" applyAlignment="1">
      <alignment wrapText="1"/>
    </xf>
    <xf numFmtId="0" fontId="0" fillId="20" borderId="10" xfId="0" applyFill="1" applyBorder="1" applyAlignment="1">
      <alignment/>
    </xf>
    <xf numFmtId="167" fontId="0" fillId="20" borderId="10" xfId="0" applyNumberForma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4" fillId="20" borderId="10" xfId="0" applyNumberFormat="1" applyFont="1" applyFill="1" applyBorder="1" applyAlignment="1">
      <alignment/>
    </xf>
    <xf numFmtId="167" fontId="6" fillId="20" borderId="10" xfId="0" applyNumberFormat="1" applyFont="1" applyFill="1" applyBorder="1" applyAlignment="1">
      <alignment/>
    </xf>
    <xf numFmtId="167" fontId="0" fillId="20" borderId="10" xfId="0" applyNumberFormat="1" applyFill="1" applyBorder="1" applyAlignment="1">
      <alignment horizontal="center" vertical="center" wrapText="1"/>
    </xf>
    <xf numFmtId="167" fontId="0" fillId="20" borderId="10" xfId="0" applyNumberFormat="1" applyFill="1" applyBorder="1" applyAlignment="1">
      <alignment/>
    </xf>
    <xf numFmtId="167" fontId="0" fillId="24" borderId="10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7" sqref="A47"/>
    </sheetView>
  </sheetViews>
  <sheetFormatPr defaultColWidth="9.00390625" defaultRowHeight="12.75"/>
  <cols>
    <col min="1" max="1" width="46.375" style="0" customWidth="1"/>
    <col min="2" max="2" width="17.375" style="0" customWidth="1"/>
    <col min="3" max="3" width="17.00390625" style="0" customWidth="1"/>
    <col min="4" max="14" width="16.625" style="0" bestFit="1" customWidth="1"/>
    <col min="15" max="18" width="16.625" style="0" customWidth="1"/>
    <col min="20" max="20" width="15.00390625" style="0" bestFit="1" customWidth="1"/>
  </cols>
  <sheetData>
    <row r="1" spans="1:18" ht="45.75" customHeight="1">
      <c r="A1" s="49" t="s">
        <v>69</v>
      </c>
      <c r="B1" s="49"/>
      <c r="C1" s="49"/>
      <c r="D1" s="49"/>
      <c r="E1" s="49"/>
      <c r="F1" s="49"/>
      <c r="G1" s="4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8:10" ht="12.75">
      <c r="H2" s="21"/>
      <c r="I2" s="21"/>
      <c r="J2" s="21"/>
    </row>
    <row r="3" spans="1:18" ht="12.75" customHeight="1">
      <c r="A3" s="48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13</v>
      </c>
      <c r="H3" s="10" t="s">
        <v>14</v>
      </c>
      <c r="I3" s="10" t="s">
        <v>15</v>
      </c>
      <c r="J3" s="22" t="s">
        <v>16</v>
      </c>
      <c r="K3" s="10" t="s">
        <v>25</v>
      </c>
      <c r="L3" s="10" t="s">
        <v>26</v>
      </c>
      <c r="M3" s="10" t="s">
        <v>28</v>
      </c>
      <c r="N3" s="10" t="s">
        <v>30</v>
      </c>
      <c r="O3" s="10" t="s">
        <v>36</v>
      </c>
      <c r="P3" s="10" t="s">
        <v>39</v>
      </c>
      <c r="Q3" s="10" t="s">
        <v>40</v>
      </c>
      <c r="R3" s="10" t="s">
        <v>43</v>
      </c>
    </row>
    <row r="4" spans="1:18" ht="25.5">
      <c r="A4" s="48"/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</row>
    <row r="5" spans="1:18" ht="12.75">
      <c r="A5" s="2" t="s">
        <v>31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5"/>
      <c r="P5" s="25"/>
      <c r="Q5" s="25"/>
      <c r="R5" s="25"/>
    </row>
    <row r="6" spans="1:18" ht="12.75">
      <c r="A6" s="5" t="s">
        <v>7</v>
      </c>
      <c r="B6" s="17">
        <f>B7+B8+B9+B10+B11</f>
        <v>219463.10799999998</v>
      </c>
      <c r="C6" s="17">
        <f>C7+C8+C9+C10</f>
        <v>217273.28999999998</v>
      </c>
      <c r="D6" s="17">
        <f>D7+D8+D9+D10</f>
        <v>225156.63999999998</v>
      </c>
      <c r="E6" s="17">
        <f>E7+E8+E9+E10</f>
        <v>233359.03199999998</v>
      </c>
      <c r="F6" s="17">
        <f>F7+F8+F9+F10</f>
        <v>242932.48099999997</v>
      </c>
      <c r="G6" s="31">
        <f aca="true" t="shared" si="0" ref="G6:L6">G7+G8+G9+G10+G11</f>
        <v>236659.58200000005</v>
      </c>
      <c r="H6" s="31">
        <f t="shared" si="0"/>
        <v>218521.25599999996</v>
      </c>
      <c r="I6" s="31">
        <f t="shared" si="0"/>
        <v>230692.568</v>
      </c>
      <c r="J6" s="31">
        <f t="shared" si="0"/>
        <v>211564.682</v>
      </c>
      <c r="K6" s="31">
        <f t="shared" si="0"/>
        <v>215720.458</v>
      </c>
      <c r="L6" s="31">
        <f t="shared" si="0"/>
        <v>204101.199</v>
      </c>
      <c r="M6" s="31">
        <f aca="true" t="shared" si="1" ref="M6:R6">M7+M8+M9+M10+M11</f>
        <v>223099.245</v>
      </c>
      <c r="N6" s="31">
        <f t="shared" si="1"/>
        <v>215863.725</v>
      </c>
      <c r="O6" s="31">
        <f t="shared" si="1"/>
        <v>206861.594</v>
      </c>
      <c r="P6" s="31">
        <f t="shared" si="1"/>
        <v>226039.35499999998</v>
      </c>
      <c r="Q6" s="31">
        <f t="shared" si="1"/>
        <v>222653.0262</v>
      </c>
      <c r="R6" s="31">
        <f t="shared" si="1"/>
        <v>240062.10499999998</v>
      </c>
    </row>
    <row r="7" spans="1:18" ht="12.75">
      <c r="A7" s="6" t="s">
        <v>8</v>
      </c>
      <c r="B7" s="16">
        <v>214410.408</v>
      </c>
      <c r="C7" s="18">
        <v>212196.514</v>
      </c>
      <c r="D7" s="18">
        <v>219466.222</v>
      </c>
      <c r="E7" s="18">
        <v>226872.818</v>
      </c>
      <c r="F7" s="18">
        <v>235620.539</v>
      </c>
      <c r="G7" s="40">
        <v>228080.741</v>
      </c>
      <c r="H7" s="40">
        <v>210514.688</v>
      </c>
      <c r="I7" s="40">
        <v>223327.529</v>
      </c>
      <c r="J7" s="40">
        <v>205115.194</v>
      </c>
      <c r="K7" s="40">
        <v>209851.486</v>
      </c>
      <c r="L7" s="40">
        <v>198605.585</v>
      </c>
      <c r="M7" s="40">
        <v>218417.072</v>
      </c>
      <c r="N7" s="40">
        <v>210933.513</v>
      </c>
      <c r="O7" s="35">
        <v>201717.339</v>
      </c>
      <c r="P7" s="35">
        <v>220048.532</v>
      </c>
      <c r="Q7" s="35">
        <v>215639.9092</v>
      </c>
      <c r="R7" s="35">
        <v>232599.039</v>
      </c>
    </row>
    <row r="8" spans="1:18" ht="12.75">
      <c r="A8" s="6" t="s">
        <v>9</v>
      </c>
      <c r="B8" s="16">
        <v>3752.713</v>
      </c>
      <c r="C8" s="18">
        <v>3539.099</v>
      </c>
      <c r="D8" s="18">
        <v>3877.457</v>
      </c>
      <c r="E8" s="18">
        <v>4379.475</v>
      </c>
      <c r="F8" s="18">
        <v>4921.857</v>
      </c>
      <c r="G8" s="40">
        <v>5268.241</v>
      </c>
      <c r="H8" s="40">
        <v>4886.761</v>
      </c>
      <c r="I8" s="40">
        <v>4583.266</v>
      </c>
      <c r="J8" s="40">
        <v>4093.244</v>
      </c>
      <c r="K8" s="40">
        <v>3853.522</v>
      </c>
      <c r="L8" s="40">
        <v>3751.264</v>
      </c>
      <c r="M8" s="40">
        <v>3392.425</v>
      </c>
      <c r="N8" s="40">
        <v>3604.707</v>
      </c>
      <c r="O8" s="35">
        <v>3549.639</v>
      </c>
      <c r="P8" s="35">
        <v>3987.835</v>
      </c>
      <c r="Q8" s="35">
        <v>4545.196</v>
      </c>
      <c r="R8" s="35">
        <f>834.053+3938.654-8.138</f>
        <v>4764.569</v>
      </c>
    </row>
    <row r="9" spans="1:18" ht="12.75">
      <c r="A9" s="6" t="s">
        <v>10</v>
      </c>
      <c r="B9" s="16">
        <f>1148.018+5.382</f>
        <v>1153.4</v>
      </c>
      <c r="C9" s="18">
        <f>1367.323+6.524</f>
        <v>1373.847</v>
      </c>
      <c r="D9" s="18">
        <v>1650.27</v>
      </c>
      <c r="E9" s="18">
        <v>1928.985</v>
      </c>
      <c r="F9" s="18">
        <v>2209.035</v>
      </c>
      <c r="G9" s="40">
        <v>2944.203</v>
      </c>
      <c r="H9" s="40">
        <v>2751.5170000000003</v>
      </c>
      <c r="I9" s="40">
        <v>2444.732</v>
      </c>
      <c r="J9" s="40">
        <v>2045.7679999999998</v>
      </c>
      <c r="K9" s="40">
        <f>1728.292+0.662</f>
        <v>1728.954</v>
      </c>
      <c r="L9" s="40">
        <v>1476.96</v>
      </c>
      <c r="M9" s="40">
        <v>1050.505</v>
      </c>
      <c r="N9" s="40">
        <v>1077.127</v>
      </c>
      <c r="O9" s="35">
        <v>1330.855</v>
      </c>
      <c r="P9" s="35">
        <v>1703.4</v>
      </c>
      <c r="Q9" s="35">
        <v>2149.853</v>
      </c>
      <c r="R9" s="35">
        <f>2354.025+8.138</f>
        <v>2362.163</v>
      </c>
    </row>
    <row r="10" spans="1:18" ht="12.75">
      <c r="A10" s="6" t="s">
        <v>11</v>
      </c>
      <c r="B10" s="16">
        <v>146.587</v>
      </c>
      <c r="C10" s="18">
        <v>163.83</v>
      </c>
      <c r="D10" s="18">
        <v>162.691</v>
      </c>
      <c r="E10" s="18">
        <v>177.754</v>
      </c>
      <c r="F10" s="18">
        <v>181.05</v>
      </c>
      <c r="G10" s="40">
        <v>173.765</v>
      </c>
      <c r="H10" s="40">
        <v>186.229</v>
      </c>
      <c r="I10" s="35">
        <v>165.662</v>
      </c>
      <c r="J10" s="35">
        <f>162.155+0.509</f>
        <v>162.664</v>
      </c>
      <c r="K10" s="35">
        <v>149.82</v>
      </c>
      <c r="L10" s="35">
        <v>149.323</v>
      </c>
      <c r="M10" s="35">
        <v>139.782</v>
      </c>
      <c r="N10" s="35">
        <v>143.241</v>
      </c>
      <c r="O10" s="35">
        <v>151.851</v>
      </c>
      <c r="P10" s="35">
        <v>164.386</v>
      </c>
      <c r="Q10" s="35">
        <v>158.076</v>
      </c>
      <c r="R10" s="35">
        <f>166.45</f>
        <v>166.45</v>
      </c>
    </row>
    <row r="11" spans="1:18" ht="12.75">
      <c r="A11" s="6" t="s">
        <v>18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40">
        <v>192.632</v>
      </c>
      <c r="H11" s="40">
        <v>182.061</v>
      </c>
      <c r="I11" s="35">
        <v>171.379</v>
      </c>
      <c r="J11" s="40">
        <v>147.812</v>
      </c>
      <c r="K11" s="35">
        <v>136.676</v>
      </c>
      <c r="L11" s="35">
        <v>118.067</v>
      </c>
      <c r="M11" s="35">
        <v>99.461</v>
      </c>
      <c r="N11" s="35">
        <v>105.137</v>
      </c>
      <c r="O11" s="35">
        <v>111.91</v>
      </c>
      <c r="P11" s="35">
        <v>135.202</v>
      </c>
      <c r="Q11" s="35">
        <v>159.992</v>
      </c>
      <c r="R11" s="35">
        <v>169.884</v>
      </c>
    </row>
    <row r="12" spans="1:18" ht="25.5">
      <c r="A12" s="7" t="s">
        <v>17</v>
      </c>
      <c r="B12" s="17">
        <v>0.19</v>
      </c>
      <c r="C12" s="17">
        <v>0.118</v>
      </c>
      <c r="D12" s="17">
        <v>0.168</v>
      </c>
      <c r="E12" s="17">
        <v>0.269</v>
      </c>
      <c r="F12" s="17">
        <v>0.445</v>
      </c>
      <c r="G12" s="31">
        <v>0.423</v>
      </c>
      <c r="H12" s="31">
        <v>0.468</v>
      </c>
      <c r="I12" s="31">
        <v>0.184</v>
      </c>
      <c r="J12" s="31">
        <v>0.174</v>
      </c>
      <c r="K12" s="31">
        <v>0.258</v>
      </c>
      <c r="L12" s="31">
        <v>0.123</v>
      </c>
      <c r="M12" s="31">
        <v>0.244</v>
      </c>
      <c r="N12" s="31">
        <v>0.16</v>
      </c>
      <c r="O12" s="33">
        <v>0.125</v>
      </c>
      <c r="P12" s="33">
        <v>0.189</v>
      </c>
      <c r="Q12" s="33">
        <v>0.206</v>
      </c>
      <c r="R12" s="33">
        <v>0.148</v>
      </c>
    </row>
    <row r="13" spans="1:20" ht="25.5">
      <c r="A13" s="7" t="s">
        <v>20</v>
      </c>
      <c r="B13" s="17">
        <f>B6+B12</f>
        <v>219463.29799999998</v>
      </c>
      <c r="C13" s="17">
        <f aca="true" t="shared" si="2" ref="C13:J13">C6+C12</f>
        <v>217273.40799999997</v>
      </c>
      <c r="D13" s="17">
        <f t="shared" si="2"/>
        <v>225156.808</v>
      </c>
      <c r="E13" s="17">
        <f t="shared" si="2"/>
        <v>233359.30099999998</v>
      </c>
      <c r="F13" s="17">
        <f t="shared" si="2"/>
        <v>242932.92599999998</v>
      </c>
      <c r="G13" s="31">
        <f t="shared" si="2"/>
        <v>236660.00500000006</v>
      </c>
      <c r="H13" s="31">
        <f t="shared" si="2"/>
        <v>218521.72399999996</v>
      </c>
      <c r="I13" s="31">
        <f t="shared" si="2"/>
        <v>230692.752</v>
      </c>
      <c r="J13" s="31">
        <f t="shared" si="2"/>
        <v>211564.856</v>
      </c>
      <c r="K13" s="31">
        <f aca="true" t="shared" si="3" ref="K13:R13">K6+K12</f>
        <v>215720.71600000001</v>
      </c>
      <c r="L13" s="31">
        <f t="shared" si="3"/>
        <v>204101.322</v>
      </c>
      <c r="M13" s="31">
        <f t="shared" si="3"/>
        <v>223099.489</v>
      </c>
      <c r="N13" s="31">
        <f t="shared" si="3"/>
        <v>215863.885</v>
      </c>
      <c r="O13" s="31">
        <f t="shared" si="3"/>
        <v>206861.719</v>
      </c>
      <c r="P13" s="31">
        <f t="shared" si="3"/>
        <v>226039.544</v>
      </c>
      <c r="Q13" s="31">
        <f t="shared" si="3"/>
        <v>222653.2322</v>
      </c>
      <c r="R13" s="31">
        <f t="shared" si="3"/>
        <v>240062.25299999997</v>
      </c>
      <c r="T13" s="26"/>
    </row>
    <row r="14" spans="1:18" ht="12.75">
      <c r="A14" s="2" t="s">
        <v>32</v>
      </c>
      <c r="B14" s="3"/>
      <c r="C14" s="3"/>
      <c r="D14" s="3"/>
      <c r="E14" s="3"/>
      <c r="F14" s="3"/>
      <c r="G14" s="43"/>
      <c r="H14" s="43"/>
      <c r="I14" s="43"/>
      <c r="J14" s="44"/>
      <c r="K14" s="43"/>
      <c r="L14" s="43"/>
      <c r="M14" s="43"/>
      <c r="N14" s="43"/>
      <c r="O14" s="38"/>
      <c r="P14" s="38"/>
      <c r="Q14" s="38"/>
      <c r="R14" s="38"/>
    </row>
    <row r="15" spans="1:18" ht="12.75">
      <c r="A15" s="5" t="s">
        <v>7</v>
      </c>
      <c r="B15" s="17">
        <f>SUM(B16:B20)</f>
        <v>4213.892</v>
      </c>
      <c r="C15" s="17">
        <f aca="true" t="shared" si="4" ref="C15:J15">SUM(C16:C20)</f>
        <v>4855.528</v>
      </c>
      <c r="D15" s="17">
        <f t="shared" si="4"/>
        <v>6260.766</v>
      </c>
      <c r="E15" s="17">
        <f t="shared" si="4"/>
        <v>7262.957</v>
      </c>
      <c r="F15" s="17">
        <f t="shared" si="4"/>
        <v>9067.428</v>
      </c>
      <c r="G15" s="31">
        <f>SUM(G16:G20)</f>
        <v>8214.64</v>
      </c>
      <c r="H15" s="31">
        <f t="shared" si="4"/>
        <v>7915.079</v>
      </c>
      <c r="I15" s="31">
        <f t="shared" si="4"/>
        <v>7160.26</v>
      </c>
      <c r="J15" s="31">
        <f t="shared" si="4"/>
        <v>5575.706</v>
      </c>
      <c r="K15" s="31">
        <f aca="true" t="shared" si="5" ref="K15:Q15">SUM(K16:K20)</f>
        <v>4926.463</v>
      </c>
      <c r="L15" s="31">
        <f t="shared" si="5"/>
        <v>3669.634</v>
      </c>
      <c r="M15" s="31">
        <f t="shared" si="5"/>
        <v>3525.0719999999997</v>
      </c>
      <c r="N15" s="31">
        <f t="shared" si="5"/>
        <v>3926.428</v>
      </c>
      <c r="O15" s="31">
        <f t="shared" si="5"/>
        <v>4388.014999999999</v>
      </c>
      <c r="P15" s="31">
        <f t="shared" si="5"/>
        <v>6088.664999999999</v>
      </c>
      <c r="Q15" s="31">
        <f t="shared" si="5"/>
        <v>6832.0960000000005</v>
      </c>
      <c r="R15" s="31">
        <f>SUM(R16:R20)</f>
        <v>8009.807999999999</v>
      </c>
    </row>
    <row r="16" spans="1:18" ht="12.75">
      <c r="A16" s="6" t="s">
        <v>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ht="12.75">
      <c r="A17" s="6" t="s">
        <v>9</v>
      </c>
      <c r="B17" s="16">
        <v>103.502</v>
      </c>
      <c r="C17" s="16">
        <v>18.144</v>
      </c>
      <c r="D17" s="16">
        <v>173.191</v>
      </c>
      <c r="E17" s="16">
        <v>69.689</v>
      </c>
      <c r="F17" s="16">
        <v>160.614</v>
      </c>
      <c r="G17" s="40">
        <v>201.006</v>
      </c>
      <c r="H17" s="40">
        <v>208.015</v>
      </c>
      <c r="I17" s="40">
        <v>199.563</v>
      </c>
      <c r="J17" s="40">
        <v>85.969</v>
      </c>
      <c r="K17" s="40">
        <v>72.156</v>
      </c>
      <c r="L17" s="40">
        <v>34.223</v>
      </c>
      <c r="M17" s="40">
        <v>20.204</v>
      </c>
      <c r="N17" s="40">
        <v>27.419</v>
      </c>
      <c r="O17" s="35">
        <v>52.571</v>
      </c>
      <c r="P17" s="35">
        <v>88.649</v>
      </c>
      <c r="Q17" s="35">
        <v>130.087</v>
      </c>
      <c r="R17" s="35">
        <v>153.589</v>
      </c>
    </row>
    <row r="18" spans="1:18" ht="12.75">
      <c r="A18" s="6" t="s">
        <v>10</v>
      </c>
      <c r="B18" s="16">
        <v>1848.947</v>
      </c>
      <c r="C18" s="16">
        <v>2407.592</v>
      </c>
      <c r="D18" s="16">
        <v>2779.226</v>
      </c>
      <c r="E18" s="16">
        <v>3265.633</v>
      </c>
      <c r="F18" s="16">
        <v>3773.131</v>
      </c>
      <c r="G18" s="40">
        <v>3791.04</v>
      </c>
      <c r="H18" s="40">
        <v>3590.685</v>
      </c>
      <c r="I18" s="40">
        <v>3354.711</v>
      </c>
      <c r="J18" s="40">
        <v>2684.946</v>
      </c>
      <c r="K18" s="40">
        <f>2411.291</f>
        <v>2411.291</v>
      </c>
      <c r="L18" s="40">
        <v>1816.056</v>
      </c>
      <c r="M18" s="40">
        <v>1700.896</v>
      </c>
      <c r="N18" s="40">
        <v>1829.223</v>
      </c>
      <c r="O18" s="35">
        <v>2042.511</v>
      </c>
      <c r="P18" s="35">
        <v>2649.377</v>
      </c>
      <c r="Q18" s="35">
        <v>3014.896</v>
      </c>
      <c r="R18" s="35">
        <v>2936.237</v>
      </c>
    </row>
    <row r="19" spans="1:18" ht="12.75">
      <c r="A19" s="6" t="s">
        <v>11</v>
      </c>
      <c r="B19" s="16">
        <v>1408.384</v>
      </c>
      <c r="C19" s="16">
        <v>1729.873</v>
      </c>
      <c r="D19" s="16">
        <v>1990.98</v>
      </c>
      <c r="E19" s="16">
        <v>2583.101</v>
      </c>
      <c r="F19" s="16">
        <v>3138.799</v>
      </c>
      <c r="G19" s="40">
        <v>2947.217</v>
      </c>
      <c r="H19" s="40">
        <v>2843.777</v>
      </c>
      <c r="I19" s="40">
        <v>2260.283</v>
      </c>
      <c r="J19" s="40">
        <v>1888.936</v>
      </c>
      <c r="K19" s="40">
        <f>1583.901</f>
        <v>1583.901</v>
      </c>
      <c r="L19" s="40">
        <v>1384.064</v>
      </c>
      <c r="M19" s="40">
        <v>1175.138</v>
      </c>
      <c r="N19" s="40">
        <v>1416.612</v>
      </c>
      <c r="O19" s="35">
        <v>1781.358</v>
      </c>
      <c r="P19" s="35">
        <v>2104.39</v>
      </c>
      <c r="Q19" s="35">
        <v>2566.924</v>
      </c>
      <c r="R19" s="35">
        <v>3370.689</v>
      </c>
    </row>
    <row r="20" spans="1:18" ht="12.75">
      <c r="A20" s="6" t="s">
        <v>18</v>
      </c>
      <c r="B20" s="18">
        <v>853.059</v>
      </c>
      <c r="C20" s="18">
        <v>699.919</v>
      </c>
      <c r="D20" s="18">
        <v>1317.369</v>
      </c>
      <c r="E20" s="18">
        <v>1344.534</v>
      </c>
      <c r="F20" s="18">
        <v>1994.884</v>
      </c>
      <c r="G20" s="40">
        <v>1275.377</v>
      </c>
      <c r="H20" s="40">
        <v>1272.602</v>
      </c>
      <c r="I20" s="40">
        <v>1345.703</v>
      </c>
      <c r="J20" s="40">
        <v>915.855</v>
      </c>
      <c r="K20" s="40">
        <v>859.115</v>
      </c>
      <c r="L20" s="40">
        <v>435.291</v>
      </c>
      <c r="M20" s="40">
        <v>628.834</v>
      </c>
      <c r="N20" s="40">
        <v>653.174</v>
      </c>
      <c r="O20" s="35">
        <v>511.575</v>
      </c>
      <c r="P20" s="35">
        <v>1246.249</v>
      </c>
      <c r="Q20" s="35">
        <v>1120.189</v>
      </c>
      <c r="R20" s="35">
        <v>1549.293</v>
      </c>
    </row>
    <row r="21" spans="1:18" ht="26.25" customHeight="1">
      <c r="A21" s="7" t="s">
        <v>17</v>
      </c>
      <c r="B21" s="23">
        <v>4318.937</v>
      </c>
      <c r="C21" s="17">
        <v>4594.482</v>
      </c>
      <c r="D21" s="17">
        <v>4708.947</v>
      </c>
      <c r="E21" s="17">
        <v>5246.127</v>
      </c>
      <c r="F21" s="17">
        <v>5788.148</v>
      </c>
      <c r="G21" s="31">
        <v>6065.653</v>
      </c>
      <c r="H21" s="31">
        <v>5278.227</v>
      </c>
      <c r="I21" s="31">
        <v>5053.634</v>
      </c>
      <c r="J21" s="31">
        <v>4311.472</v>
      </c>
      <c r="K21" s="31">
        <v>4016.503</v>
      </c>
      <c r="L21" s="31">
        <v>3836.163</v>
      </c>
      <c r="M21" s="31">
        <v>3439.15</v>
      </c>
      <c r="N21" s="31">
        <v>4021.434</v>
      </c>
      <c r="O21" s="33">
        <v>5131.131</v>
      </c>
      <c r="P21" s="33">
        <v>4455.376</v>
      </c>
      <c r="Q21" s="33">
        <v>5138.63</v>
      </c>
      <c r="R21" s="33">
        <v>5458.912</v>
      </c>
    </row>
    <row r="22" spans="1:18" ht="25.5">
      <c r="A22" s="7" t="s">
        <v>21</v>
      </c>
      <c r="B22" s="17">
        <f aca="true" t="shared" si="6" ref="B22:L22">B15+B21</f>
        <v>8532.829</v>
      </c>
      <c r="C22" s="17">
        <f t="shared" si="6"/>
        <v>9450.01</v>
      </c>
      <c r="D22" s="17">
        <f t="shared" si="6"/>
        <v>10969.713</v>
      </c>
      <c r="E22" s="17">
        <f t="shared" si="6"/>
        <v>12509.084</v>
      </c>
      <c r="F22" s="17">
        <f t="shared" si="6"/>
        <v>14855.576000000001</v>
      </c>
      <c r="G22" s="31">
        <f t="shared" si="6"/>
        <v>14280.293</v>
      </c>
      <c r="H22" s="31">
        <f t="shared" si="6"/>
        <v>13193.306</v>
      </c>
      <c r="I22" s="31">
        <f t="shared" si="6"/>
        <v>12213.894</v>
      </c>
      <c r="J22" s="31">
        <f t="shared" si="6"/>
        <v>9887.178</v>
      </c>
      <c r="K22" s="31">
        <f t="shared" si="6"/>
        <v>8942.966</v>
      </c>
      <c r="L22" s="31">
        <f t="shared" si="6"/>
        <v>7505.7970000000005</v>
      </c>
      <c r="M22" s="31">
        <f aca="true" t="shared" si="7" ref="M22:R22">M15+M21</f>
        <v>6964.222</v>
      </c>
      <c r="N22" s="31">
        <f t="shared" si="7"/>
        <v>7947.862</v>
      </c>
      <c r="O22" s="31">
        <f t="shared" si="7"/>
        <v>9519.146</v>
      </c>
      <c r="P22" s="31">
        <f t="shared" si="7"/>
        <v>10544.041</v>
      </c>
      <c r="Q22" s="31">
        <f t="shared" si="7"/>
        <v>11970.726</v>
      </c>
      <c r="R22" s="31">
        <f t="shared" si="7"/>
        <v>13468.72</v>
      </c>
    </row>
    <row r="23" spans="1:18" ht="12.75">
      <c r="A23" s="2" t="s">
        <v>33</v>
      </c>
      <c r="B23" s="3"/>
      <c r="C23" s="3"/>
      <c r="D23" s="3"/>
      <c r="E23" s="3"/>
      <c r="F23" s="3"/>
      <c r="G23" s="43"/>
      <c r="H23" s="43"/>
      <c r="I23" s="43"/>
      <c r="J23" s="44"/>
      <c r="K23" s="43"/>
      <c r="L23" s="43"/>
      <c r="M23" s="43"/>
      <c r="N23" s="43"/>
      <c r="O23" s="38"/>
      <c r="P23" s="38"/>
      <c r="Q23" s="38"/>
      <c r="R23" s="38"/>
    </row>
    <row r="24" spans="1:18" ht="12.75">
      <c r="A24" s="5" t="s">
        <v>7</v>
      </c>
      <c r="B24" s="17">
        <f aca="true" t="shared" si="8" ref="B24:J24">SUM(B25:B29)</f>
        <v>10.577</v>
      </c>
      <c r="C24" s="17">
        <f t="shared" si="8"/>
        <v>16.082</v>
      </c>
      <c r="D24" s="17">
        <f t="shared" si="8"/>
        <v>20.597</v>
      </c>
      <c r="E24" s="17">
        <f t="shared" si="8"/>
        <v>20.969</v>
      </c>
      <c r="F24" s="17">
        <f t="shared" si="8"/>
        <v>30.494</v>
      </c>
      <c r="G24" s="31">
        <f t="shared" si="8"/>
        <v>31.171</v>
      </c>
      <c r="H24" s="31">
        <f t="shared" si="8"/>
        <v>30.429</v>
      </c>
      <c r="I24" s="31">
        <f t="shared" si="8"/>
        <v>22.698</v>
      </c>
      <c r="J24" s="31">
        <f t="shared" si="8"/>
        <v>18.802</v>
      </c>
      <c r="K24" s="31">
        <f aca="true" t="shared" si="9" ref="K24:P24">SUM(K25:K29)</f>
        <v>16.142</v>
      </c>
      <c r="L24" s="31">
        <f t="shared" si="9"/>
        <v>9.339</v>
      </c>
      <c r="M24" s="31">
        <f t="shared" si="9"/>
        <v>7.298</v>
      </c>
      <c r="N24" s="31">
        <f t="shared" si="9"/>
        <v>7.669</v>
      </c>
      <c r="O24" s="31">
        <f t="shared" si="9"/>
        <v>28.577</v>
      </c>
      <c r="P24" s="31">
        <f t="shared" si="9"/>
        <v>28.697</v>
      </c>
      <c r="Q24" s="31">
        <f>SUM(Q25:Q29)</f>
        <v>30.738</v>
      </c>
      <c r="R24" s="31">
        <f>SUM(R25:R29)</f>
        <v>33.645</v>
      </c>
    </row>
    <row r="25" spans="1:18" ht="12.75">
      <c r="A25" s="6" t="s">
        <v>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ht="12.75">
      <c r="A26" s="6" t="s">
        <v>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</row>
    <row r="27" spans="1:18" ht="12.75">
      <c r="A27" s="6" t="s">
        <v>10</v>
      </c>
      <c r="B27" s="16">
        <v>10.577</v>
      </c>
      <c r="C27" s="16">
        <v>16.082</v>
      </c>
      <c r="D27" s="16">
        <v>20.597</v>
      </c>
      <c r="E27" s="16">
        <v>20.969</v>
      </c>
      <c r="F27" s="16">
        <v>30.494</v>
      </c>
      <c r="G27" s="40">
        <v>31.171</v>
      </c>
      <c r="H27" s="40">
        <v>30.429</v>
      </c>
      <c r="I27" s="40">
        <v>22.698</v>
      </c>
      <c r="J27" s="40">
        <v>18.802</v>
      </c>
      <c r="K27" s="40">
        <v>16.142</v>
      </c>
      <c r="L27" s="40">
        <v>9.339</v>
      </c>
      <c r="M27" s="40">
        <v>7.298</v>
      </c>
      <c r="N27" s="40">
        <v>7.669</v>
      </c>
      <c r="O27" s="40">
        <v>28.577</v>
      </c>
      <c r="P27" s="40">
        <v>28.697</v>
      </c>
      <c r="Q27" s="40">
        <v>30.738</v>
      </c>
      <c r="R27" s="40">
        <v>33.645</v>
      </c>
    </row>
    <row r="28" spans="1:18" ht="12.75">
      <c r="A28" s="6" t="s">
        <v>11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</row>
    <row r="29" spans="1:18" ht="12.75">
      <c r="A29" s="6" t="s">
        <v>18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</row>
    <row r="30" spans="1:18" ht="25.5">
      <c r="A30" s="7" t="s">
        <v>17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18" ht="12.75">
      <c r="A31" s="7" t="s">
        <v>22</v>
      </c>
      <c r="B31" s="17">
        <f aca="true" t="shared" si="10" ref="B31:R31">B24+B30</f>
        <v>10.577</v>
      </c>
      <c r="C31" s="17">
        <f t="shared" si="10"/>
        <v>16.082</v>
      </c>
      <c r="D31" s="17">
        <f t="shared" si="10"/>
        <v>20.597</v>
      </c>
      <c r="E31" s="17">
        <f t="shared" si="10"/>
        <v>20.969</v>
      </c>
      <c r="F31" s="17">
        <f t="shared" si="10"/>
        <v>30.494</v>
      </c>
      <c r="G31" s="31">
        <f t="shared" si="10"/>
        <v>31.171</v>
      </c>
      <c r="H31" s="31">
        <f t="shared" si="10"/>
        <v>30.429</v>
      </c>
      <c r="I31" s="31">
        <f t="shared" si="10"/>
        <v>22.698</v>
      </c>
      <c r="J31" s="31">
        <f t="shared" si="10"/>
        <v>18.802</v>
      </c>
      <c r="K31" s="31">
        <f t="shared" si="10"/>
        <v>16.142</v>
      </c>
      <c r="L31" s="31">
        <f t="shared" si="10"/>
        <v>9.339</v>
      </c>
      <c r="M31" s="31">
        <f t="shared" si="10"/>
        <v>7.298</v>
      </c>
      <c r="N31" s="31">
        <f>N24+N30</f>
        <v>7.669</v>
      </c>
      <c r="O31" s="31">
        <f t="shared" si="10"/>
        <v>28.577</v>
      </c>
      <c r="P31" s="31">
        <f t="shared" si="10"/>
        <v>28.697</v>
      </c>
      <c r="Q31" s="31">
        <f t="shared" si="10"/>
        <v>30.738</v>
      </c>
      <c r="R31" s="31">
        <f t="shared" si="10"/>
        <v>33.645</v>
      </c>
    </row>
    <row r="32" spans="1:18" ht="25.5">
      <c r="A32" s="8" t="s">
        <v>34</v>
      </c>
      <c r="B32" s="19">
        <f>B31+B22+B13</f>
        <v>228006.70399999997</v>
      </c>
      <c r="C32" s="19">
        <f aca="true" t="shared" si="11" ref="C32:K32">C31+C22+C13</f>
        <v>226739.49999999997</v>
      </c>
      <c r="D32" s="19">
        <f t="shared" si="11"/>
        <v>236147.118</v>
      </c>
      <c r="E32" s="19">
        <f t="shared" si="11"/>
        <v>245889.354</v>
      </c>
      <c r="F32" s="19">
        <f t="shared" si="11"/>
        <v>257818.99599999998</v>
      </c>
      <c r="G32" s="41">
        <f t="shared" si="11"/>
        <v>250971.46900000007</v>
      </c>
      <c r="H32" s="41">
        <f t="shared" si="11"/>
        <v>231745.45899999997</v>
      </c>
      <c r="I32" s="41">
        <f t="shared" si="11"/>
        <v>242929.344</v>
      </c>
      <c r="J32" s="41">
        <f t="shared" si="11"/>
        <v>221470.836</v>
      </c>
      <c r="K32" s="41">
        <f t="shared" si="11"/>
        <v>224679.82400000002</v>
      </c>
      <c r="L32" s="41">
        <f aca="true" t="shared" si="12" ref="L32:R32">L31+L22+L13</f>
        <v>211616.45799999998</v>
      </c>
      <c r="M32" s="41">
        <f t="shared" si="12"/>
        <v>230071.009</v>
      </c>
      <c r="N32" s="41">
        <f t="shared" si="12"/>
        <v>223819.416</v>
      </c>
      <c r="O32" s="41">
        <f t="shared" si="12"/>
        <v>216409.442</v>
      </c>
      <c r="P32" s="41">
        <f t="shared" si="12"/>
        <v>236612.282</v>
      </c>
      <c r="Q32" s="41">
        <f t="shared" si="12"/>
        <v>234654.6962</v>
      </c>
      <c r="R32" s="41">
        <f t="shared" si="12"/>
        <v>253564.61799999996</v>
      </c>
    </row>
    <row r="33" spans="1:18" ht="12.75">
      <c r="A33" s="9" t="s">
        <v>12</v>
      </c>
      <c r="B33" s="20">
        <f>B30+B21+B12</f>
        <v>4319.1269999999995</v>
      </c>
      <c r="C33" s="20">
        <f aca="true" t="shared" si="13" ref="C33:J33">C30+C21+C12</f>
        <v>4594.6</v>
      </c>
      <c r="D33" s="20">
        <f t="shared" si="13"/>
        <v>4709.115</v>
      </c>
      <c r="E33" s="20">
        <f t="shared" si="13"/>
        <v>5246.396000000001</v>
      </c>
      <c r="F33" s="20">
        <f t="shared" si="13"/>
        <v>5788.593</v>
      </c>
      <c r="G33" s="42">
        <f t="shared" si="13"/>
        <v>6066.076</v>
      </c>
      <c r="H33" s="42">
        <f t="shared" si="13"/>
        <v>5278.695</v>
      </c>
      <c r="I33" s="42">
        <f t="shared" si="13"/>
        <v>5053.818</v>
      </c>
      <c r="J33" s="42">
        <f t="shared" si="13"/>
        <v>4311.646</v>
      </c>
      <c r="K33" s="42">
        <f aca="true" t="shared" si="14" ref="K33:P33">K30+K21+K12</f>
        <v>4016.761</v>
      </c>
      <c r="L33" s="42">
        <f t="shared" si="14"/>
        <v>3836.286</v>
      </c>
      <c r="M33" s="42">
        <f t="shared" si="14"/>
        <v>3439.3940000000002</v>
      </c>
      <c r="N33" s="42">
        <f t="shared" si="14"/>
        <v>4021.594</v>
      </c>
      <c r="O33" s="42">
        <f t="shared" si="14"/>
        <v>5131.256</v>
      </c>
      <c r="P33" s="42">
        <f t="shared" si="14"/>
        <v>4455.5650000000005</v>
      </c>
      <c r="Q33" s="42">
        <f>Q30+Q21+Q12</f>
        <v>5138.836</v>
      </c>
      <c r="R33" s="42">
        <f>R30+R21+R12</f>
        <v>5459.06</v>
      </c>
    </row>
    <row r="35" spans="1:14" ht="24.75" customHeight="1">
      <c r="A35" s="28"/>
      <c r="B35" s="28"/>
      <c r="C35" s="28"/>
      <c r="D35" s="50"/>
      <c r="E35" s="50"/>
      <c r="F35" s="29"/>
      <c r="G35" s="30"/>
      <c r="H35" s="30"/>
      <c r="I35" s="47" t="s">
        <v>44</v>
      </c>
      <c r="J35" s="47"/>
      <c r="K35" s="27"/>
      <c r="L35" s="27"/>
      <c r="M35" s="47" t="s">
        <v>42</v>
      </c>
      <c r="N35" s="47"/>
    </row>
    <row r="37" spans="2:3" ht="12.75">
      <c r="B37" s="13"/>
      <c r="C37" s="15"/>
    </row>
    <row r="38" spans="2:10" ht="12.75"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ht="12.75">
      <c r="C40" s="15"/>
    </row>
    <row r="41" spans="3:18" ht="12.75">
      <c r="C41" s="15"/>
      <c r="R41" s="13"/>
    </row>
    <row r="42" ht="12.75">
      <c r="C42" s="15"/>
    </row>
    <row r="43" ht="12.75">
      <c r="C43" s="15"/>
    </row>
  </sheetData>
  <sheetProtection/>
  <mergeCells count="5">
    <mergeCell ref="I35:J35"/>
    <mergeCell ref="M35:N35"/>
    <mergeCell ref="A3:A4"/>
    <mergeCell ref="A1:G1"/>
    <mergeCell ref="D35:E35"/>
  </mergeCells>
  <printOptions horizontalCentered="1"/>
  <pageMargins left="0" right="0" top="0.984251968503937" bottom="0" header="0" footer="0"/>
  <pageSetup fitToWidth="2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workbookViewId="0" topLeftCell="A1">
      <pane xSplit="1" ySplit="5" topLeftCell="G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9" sqref="P19"/>
    </sheetView>
  </sheetViews>
  <sheetFormatPr defaultColWidth="9.00390625" defaultRowHeight="12.75"/>
  <cols>
    <col min="1" max="1" width="46.375" style="0" customWidth="1"/>
    <col min="2" max="13" width="16.625" style="0" customWidth="1"/>
    <col min="16" max="16" width="15.00390625" style="0" bestFit="1" customWidth="1"/>
  </cols>
  <sheetData>
    <row r="1" spans="1:13" ht="45.7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6"/>
    </row>
    <row r="3" spans="1:13" ht="12.75" customHeight="1">
      <c r="A3" s="48" t="s">
        <v>0</v>
      </c>
      <c r="B3" s="10" t="s">
        <v>47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H3" s="32" t="s">
        <v>58</v>
      </c>
      <c r="I3" s="32" t="s">
        <v>59</v>
      </c>
      <c r="J3" s="32" t="s">
        <v>60</v>
      </c>
      <c r="K3" s="32" t="s">
        <v>61</v>
      </c>
      <c r="L3" s="32" t="s">
        <v>62</v>
      </c>
      <c r="M3" s="32" t="s">
        <v>63</v>
      </c>
    </row>
    <row r="4" spans="1:13" ht="25.5">
      <c r="A4" s="48"/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</row>
    <row r="5" spans="1:13" ht="12.75">
      <c r="A5" s="2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5" t="s">
        <v>7</v>
      </c>
      <c r="B6" s="31">
        <f aca="true" t="shared" si="0" ref="B6:J6">B7+B8+B10+B11+B12</f>
        <v>239384.14</v>
      </c>
      <c r="C6" s="31">
        <f t="shared" si="0"/>
        <v>223929.11000000002</v>
      </c>
      <c r="D6" s="31">
        <f t="shared" si="0"/>
        <v>222665.577</v>
      </c>
      <c r="E6" s="31">
        <f t="shared" si="0"/>
        <v>211934.679</v>
      </c>
      <c r="F6" s="31">
        <f t="shared" si="0"/>
        <v>210618.44100000002</v>
      </c>
      <c r="G6" s="31">
        <f t="shared" si="0"/>
        <v>204414.39500000002</v>
      </c>
      <c r="H6" s="31">
        <f t="shared" si="0"/>
        <v>206496.47699999998</v>
      </c>
      <c r="I6" s="31">
        <f t="shared" si="0"/>
        <v>204703.77599999998</v>
      </c>
      <c r="J6" s="31">
        <f t="shared" si="0"/>
        <v>201153.781</v>
      </c>
      <c r="K6" s="31">
        <f>K7+K8+K10+K11+K12</f>
        <v>212997.22699999998</v>
      </c>
      <c r="L6" s="31">
        <f>L7+L8+L10+L11+L12</f>
        <v>218451.633</v>
      </c>
      <c r="M6" s="31">
        <f>M7+M8+M10+M11+M12</f>
        <v>234383.23200000005</v>
      </c>
    </row>
    <row r="7" spans="1:13" ht="12.75">
      <c r="A7" s="6" t="s">
        <v>8</v>
      </c>
      <c r="B7" s="35">
        <v>232089.081</v>
      </c>
      <c r="C7" s="35">
        <v>216023.314</v>
      </c>
      <c r="D7" s="35">
        <v>215512.542</v>
      </c>
      <c r="E7" s="35">
        <v>205499.732</v>
      </c>
      <c r="F7" s="35">
        <v>205118.951</v>
      </c>
      <c r="G7" s="35">
        <v>198592.662</v>
      </c>
      <c r="H7" s="35">
        <v>201487.032</v>
      </c>
      <c r="I7" s="35">
        <v>199279.24</v>
      </c>
      <c r="J7" s="35">
        <v>195545.356</v>
      </c>
      <c r="K7" s="35">
        <v>206641.791</v>
      </c>
      <c r="L7" s="35">
        <v>210877.604</v>
      </c>
      <c r="M7" s="35">
        <v>230468.372</v>
      </c>
    </row>
    <row r="8" spans="1:13" ht="12.75">
      <c r="A8" s="6" t="s">
        <v>9</v>
      </c>
      <c r="B8" s="35">
        <v>4782.063</v>
      </c>
      <c r="C8" s="35">
        <v>4747.244</v>
      </c>
      <c r="D8" s="35">
        <v>4485.682</v>
      </c>
      <c r="E8" s="35">
        <v>3788.095</v>
      </c>
      <c r="F8" s="35">
        <v>3654.043</v>
      </c>
      <c r="G8" s="35">
        <v>3807.026</v>
      </c>
      <c r="H8" s="35">
        <v>3410.318</v>
      </c>
      <c r="I8" s="35">
        <v>3723.222</v>
      </c>
      <c r="J8" s="35">
        <v>3786.596</v>
      </c>
      <c r="K8" s="35">
        <f>4162.727+12.206</f>
        <v>4174.933</v>
      </c>
      <c r="L8" s="35">
        <v>4572.799</v>
      </c>
      <c r="M8" s="35">
        <f>852.547+15.18</f>
        <v>867.727</v>
      </c>
    </row>
    <row r="9" spans="1:13" ht="12.75">
      <c r="A9" s="6" t="s">
        <v>71</v>
      </c>
      <c r="B9" s="35">
        <v>2143.843</v>
      </c>
      <c r="C9" s="35">
        <v>2156.632</v>
      </c>
      <c r="D9" s="35">
        <v>1811.106</v>
      </c>
      <c r="E9" s="35">
        <v>1607.376</v>
      </c>
      <c r="F9" s="35">
        <v>1653.22</v>
      </c>
      <c r="G9" s="45">
        <v>1931.874</v>
      </c>
      <c r="H9" s="45">
        <v>1698.201</v>
      </c>
      <c r="I9" s="45">
        <v>1802.226</v>
      </c>
      <c r="J9" s="45">
        <v>1783739</v>
      </c>
      <c r="K9" s="45">
        <v>1915.511</v>
      </c>
      <c r="L9" s="45">
        <v>1956.761</v>
      </c>
      <c r="M9" s="45">
        <v>0</v>
      </c>
    </row>
    <row r="10" spans="1:13" ht="12.75">
      <c r="A10" s="6" t="s">
        <v>10</v>
      </c>
      <c r="B10" s="35">
        <v>2181.096</v>
      </c>
      <c r="C10" s="35">
        <v>2797.429</v>
      </c>
      <c r="D10" s="35">
        <v>2314.962</v>
      </c>
      <c r="E10" s="35">
        <v>2334.218</v>
      </c>
      <c r="F10" s="35">
        <v>1572.315</v>
      </c>
      <c r="G10" s="35">
        <v>1730.225</v>
      </c>
      <c r="H10" s="35">
        <v>1350.968</v>
      </c>
      <c r="I10" s="35">
        <v>1431.218</v>
      </c>
      <c r="J10" s="35">
        <v>1539.795</v>
      </c>
      <c r="K10" s="35">
        <v>1862.777</v>
      </c>
      <c r="L10" s="35">
        <v>2666.323</v>
      </c>
      <c r="M10" s="35">
        <v>2670.064</v>
      </c>
    </row>
    <row r="11" spans="1:13" ht="12.75">
      <c r="A11" s="6" t="s">
        <v>11</v>
      </c>
      <c r="B11" s="35">
        <v>164.461</v>
      </c>
      <c r="C11" s="35">
        <v>180.281</v>
      </c>
      <c r="D11" s="35">
        <v>186.616</v>
      </c>
      <c r="E11" s="35">
        <v>164.265</v>
      </c>
      <c r="F11" s="35">
        <v>146.646</v>
      </c>
      <c r="G11" s="35">
        <v>161.243</v>
      </c>
      <c r="H11" s="35">
        <v>142.012</v>
      </c>
      <c r="I11" s="35">
        <v>154.974</v>
      </c>
      <c r="J11" s="35">
        <v>162.626</v>
      </c>
      <c r="K11" s="35">
        <v>175.424</v>
      </c>
      <c r="L11" s="35">
        <v>163.661</v>
      </c>
      <c r="M11" s="35">
        <v>194.141</v>
      </c>
    </row>
    <row r="12" spans="1:13" ht="12.75">
      <c r="A12" s="6" t="s">
        <v>18</v>
      </c>
      <c r="B12" s="35">
        <v>167.439</v>
      </c>
      <c r="C12" s="35">
        <v>180.842</v>
      </c>
      <c r="D12" s="35">
        <v>165.775</v>
      </c>
      <c r="E12" s="35">
        <v>148.369</v>
      </c>
      <c r="F12" s="35">
        <v>126.486</v>
      </c>
      <c r="G12" s="35">
        <v>123.239</v>
      </c>
      <c r="H12" s="35">
        <v>106.147</v>
      </c>
      <c r="I12" s="35">
        <v>115.122</v>
      </c>
      <c r="J12" s="35">
        <v>119.408</v>
      </c>
      <c r="K12" s="35">
        <v>142.302</v>
      </c>
      <c r="L12" s="35">
        <v>171.246</v>
      </c>
      <c r="M12" s="35">
        <v>182.928</v>
      </c>
    </row>
    <row r="13" spans="1:13" ht="25.5">
      <c r="A13" s="7" t="s">
        <v>17</v>
      </c>
      <c r="B13" s="33">
        <f>0.177+B9</f>
        <v>2144.02</v>
      </c>
      <c r="C13" s="33">
        <f>0.216+C9</f>
        <v>2156.848</v>
      </c>
      <c r="D13" s="33">
        <f>0.175+D9</f>
        <v>1811.281</v>
      </c>
      <c r="E13" s="33">
        <f>0.188+E9</f>
        <v>1607.564</v>
      </c>
      <c r="F13" s="33">
        <f>0.861+F9</f>
        <v>1654.0810000000001</v>
      </c>
      <c r="G13" s="33">
        <f>0.311+G9</f>
        <v>1932.185</v>
      </c>
      <c r="H13" s="33">
        <f>0.142+H9</f>
        <v>1698.343</v>
      </c>
      <c r="I13" s="33">
        <f>0.117+I9</f>
        <v>1802.343</v>
      </c>
      <c r="J13" s="33">
        <f>0.149+J9</f>
        <v>1783739.149</v>
      </c>
      <c r="K13" s="33">
        <f>0.16+K9</f>
        <v>1915.671</v>
      </c>
      <c r="L13" s="33">
        <f>0.307+L9</f>
        <v>1957.068</v>
      </c>
      <c r="M13" s="33">
        <v>0.343</v>
      </c>
    </row>
    <row r="14" spans="1:16" ht="25.5">
      <c r="A14" s="7" t="s">
        <v>20</v>
      </c>
      <c r="B14" s="31">
        <f aca="true" t="shared" si="1" ref="B14:J14">B6+B13-B9</f>
        <v>239384.317</v>
      </c>
      <c r="C14" s="31">
        <f t="shared" si="1"/>
        <v>223929.326</v>
      </c>
      <c r="D14" s="31">
        <f t="shared" si="1"/>
        <v>222665.75199999998</v>
      </c>
      <c r="E14" s="31">
        <f t="shared" si="1"/>
        <v>211934.86700000003</v>
      </c>
      <c r="F14" s="31">
        <f t="shared" si="1"/>
        <v>210619.30200000003</v>
      </c>
      <c r="G14" s="31">
        <f t="shared" si="1"/>
        <v>204414.706</v>
      </c>
      <c r="H14" s="31">
        <f t="shared" si="1"/>
        <v>206496.61899999998</v>
      </c>
      <c r="I14" s="31">
        <f t="shared" si="1"/>
        <v>204703.89299999998</v>
      </c>
      <c r="J14" s="31">
        <f t="shared" si="1"/>
        <v>201153.92999999993</v>
      </c>
      <c r="K14" s="31">
        <f>K6+K13-K9</f>
        <v>212997.387</v>
      </c>
      <c r="L14" s="31">
        <f>L6+L13-L9</f>
        <v>218451.94</v>
      </c>
      <c r="M14" s="31">
        <f>M6+M13-M9</f>
        <v>234383.57500000004</v>
      </c>
      <c r="P14" s="26"/>
    </row>
    <row r="15" spans="1:13" ht="12.75">
      <c r="A15" s="2" t="s">
        <v>32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>
      <c r="A16" s="5" t="s">
        <v>7</v>
      </c>
      <c r="B16" s="31">
        <f aca="true" t="shared" si="2" ref="B16:G16">SUM(B17:B21)</f>
        <v>7821.688999999999</v>
      </c>
      <c r="C16" s="31">
        <f t="shared" si="2"/>
        <v>8083.090999999999</v>
      </c>
      <c r="D16" s="31">
        <f t="shared" si="2"/>
        <v>7271.188999999999</v>
      </c>
      <c r="E16" s="31">
        <f t="shared" si="2"/>
        <v>5821.184</v>
      </c>
      <c r="F16" s="31">
        <f t="shared" si="2"/>
        <v>4810.888000000001</v>
      </c>
      <c r="G16" s="31">
        <f t="shared" si="2"/>
        <v>3208</v>
      </c>
      <c r="H16" s="31">
        <f aca="true" t="shared" si="3" ref="H16:M16">SUM(H17:H21)</f>
        <v>4128.851</v>
      </c>
      <c r="I16" s="31">
        <f t="shared" si="3"/>
        <v>3692.8959999999997</v>
      </c>
      <c r="J16" s="31">
        <f t="shared" si="3"/>
        <v>5174.54</v>
      </c>
      <c r="K16" s="31">
        <f t="shared" si="3"/>
        <v>6394.448</v>
      </c>
      <c r="L16" s="31">
        <f t="shared" si="3"/>
        <v>6796.859</v>
      </c>
      <c r="M16" s="31">
        <f t="shared" si="3"/>
        <v>9036.933</v>
      </c>
    </row>
    <row r="17" spans="1:13" ht="12.75">
      <c r="A17" s="6" t="s">
        <v>8</v>
      </c>
      <c r="B17" s="35">
        <v>0</v>
      </c>
      <c r="C17" s="35">
        <v>0</v>
      </c>
      <c r="D17" s="35">
        <v>0</v>
      </c>
      <c r="E17" s="35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ht="12.75">
      <c r="A18" s="6" t="s">
        <v>9</v>
      </c>
      <c r="B18" s="35">
        <v>187.399</v>
      </c>
      <c r="C18" s="35">
        <v>192.554</v>
      </c>
      <c r="D18" s="35">
        <v>170.701</v>
      </c>
      <c r="E18" s="35">
        <v>135.035</v>
      </c>
      <c r="F18" s="39">
        <v>59.168</v>
      </c>
      <c r="G18" s="35">
        <v>22.677</v>
      </c>
      <c r="H18" s="35">
        <v>37.727</v>
      </c>
      <c r="I18" s="35">
        <v>28.243</v>
      </c>
      <c r="J18" s="35">
        <v>53.396</v>
      </c>
      <c r="K18" s="35">
        <v>89.061</v>
      </c>
      <c r="L18" s="35">
        <v>139.982</v>
      </c>
      <c r="M18" s="35">
        <v>196.677</v>
      </c>
    </row>
    <row r="19" spans="1:13" ht="12.75">
      <c r="A19" s="6" t="s">
        <v>10</v>
      </c>
      <c r="B19" s="35">
        <v>3489.685</v>
      </c>
      <c r="C19" s="35">
        <v>3927.2</v>
      </c>
      <c r="D19" s="35">
        <v>3377.824</v>
      </c>
      <c r="E19" s="35">
        <v>2838.322</v>
      </c>
      <c r="F19" s="39">
        <v>2325.98</v>
      </c>
      <c r="G19" s="35">
        <v>1825.9</v>
      </c>
      <c r="H19" s="35">
        <v>1800.896</v>
      </c>
      <c r="I19" s="35">
        <v>1764.993</v>
      </c>
      <c r="J19" s="35">
        <v>2021.975</v>
      </c>
      <c r="K19" s="35">
        <v>2750.013</v>
      </c>
      <c r="L19" s="35">
        <v>2957.769</v>
      </c>
      <c r="M19" s="35">
        <v>3631.957</v>
      </c>
    </row>
    <row r="20" spans="1:13" ht="12.75">
      <c r="A20" s="6" t="s">
        <v>11</v>
      </c>
      <c r="B20" s="35">
        <v>2838.669</v>
      </c>
      <c r="C20" s="35">
        <v>2870.807</v>
      </c>
      <c r="D20" s="35">
        <v>2340.419</v>
      </c>
      <c r="E20" s="35">
        <v>1941.469</v>
      </c>
      <c r="F20" s="39">
        <v>1600.403</v>
      </c>
      <c r="G20" s="35">
        <v>1359.296</v>
      </c>
      <c r="H20" s="35">
        <v>1303.671</v>
      </c>
      <c r="I20" s="35">
        <v>1464.066</v>
      </c>
      <c r="J20" s="35">
        <v>1767.125</v>
      </c>
      <c r="K20" s="35">
        <v>2277.916</v>
      </c>
      <c r="L20" s="35">
        <v>2683.117</v>
      </c>
      <c r="M20" s="35">
        <v>3263.744</v>
      </c>
    </row>
    <row r="21" spans="1:13" ht="12.75">
      <c r="A21" s="6" t="s">
        <v>18</v>
      </c>
      <c r="B21" s="35">
        <v>1305.936</v>
      </c>
      <c r="C21" s="35">
        <v>1092.53</v>
      </c>
      <c r="D21" s="35">
        <v>1382.245</v>
      </c>
      <c r="E21" s="35">
        <v>906.358</v>
      </c>
      <c r="F21" s="39">
        <v>825.337</v>
      </c>
      <c r="G21" s="35">
        <v>0.127</v>
      </c>
      <c r="H21" s="35">
        <v>986.557</v>
      </c>
      <c r="I21" s="35">
        <v>435.594</v>
      </c>
      <c r="J21" s="35">
        <v>1332.044</v>
      </c>
      <c r="K21" s="35">
        <v>1277.458</v>
      </c>
      <c r="L21" s="35">
        <v>1015.991</v>
      </c>
      <c r="M21" s="35">
        <v>1944.555</v>
      </c>
    </row>
    <row r="22" spans="1:13" ht="26.25" customHeight="1">
      <c r="A22" s="7" t="s">
        <v>17</v>
      </c>
      <c r="B22" s="33">
        <v>5756.685</v>
      </c>
      <c r="C22" s="33">
        <v>5437.168</v>
      </c>
      <c r="D22" s="33">
        <v>4901.362</v>
      </c>
      <c r="E22" s="33">
        <v>4275.593</v>
      </c>
      <c r="F22" s="33">
        <v>4237.637</v>
      </c>
      <c r="G22" s="33">
        <v>4383.374</v>
      </c>
      <c r="H22" s="33">
        <v>3425.283</v>
      </c>
      <c r="I22" s="33">
        <v>4375.05</v>
      </c>
      <c r="J22" s="33">
        <v>4676.697</v>
      </c>
      <c r="K22" s="33">
        <v>4515.359</v>
      </c>
      <c r="L22" s="33">
        <v>5130.14</v>
      </c>
      <c r="M22" s="33">
        <v>5570.76</v>
      </c>
    </row>
    <row r="23" spans="1:13" ht="25.5">
      <c r="A23" s="7" t="s">
        <v>21</v>
      </c>
      <c r="B23" s="31">
        <f aca="true" t="shared" si="4" ref="B23:G23">B16+B22</f>
        <v>13578.374</v>
      </c>
      <c r="C23" s="31">
        <f t="shared" si="4"/>
        <v>13520.258999999998</v>
      </c>
      <c r="D23" s="31">
        <f t="shared" si="4"/>
        <v>12172.551</v>
      </c>
      <c r="E23" s="31">
        <f t="shared" si="4"/>
        <v>10096.777</v>
      </c>
      <c r="F23" s="31">
        <f t="shared" si="4"/>
        <v>9048.525000000001</v>
      </c>
      <c r="G23" s="31">
        <f t="shared" si="4"/>
        <v>7591.374</v>
      </c>
      <c r="H23" s="31">
        <f aca="true" t="shared" si="5" ref="H23:M23">H16+H22</f>
        <v>7554.134</v>
      </c>
      <c r="I23" s="31">
        <f t="shared" si="5"/>
        <v>8067.946</v>
      </c>
      <c r="J23" s="31">
        <f t="shared" si="5"/>
        <v>9851.237000000001</v>
      </c>
      <c r="K23" s="31">
        <f t="shared" si="5"/>
        <v>10909.807</v>
      </c>
      <c r="L23" s="31">
        <f t="shared" si="5"/>
        <v>11926.999</v>
      </c>
      <c r="M23" s="31">
        <f t="shared" si="5"/>
        <v>14607.693000000001</v>
      </c>
    </row>
    <row r="24" spans="1:13" ht="12.75">
      <c r="A24" s="2" t="s">
        <v>64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5" t="s">
        <v>7</v>
      </c>
      <c r="B25" s="31">
        <f aca="true" t="shared" si="6" ref="B25:G25">SUM(B26:B30)</f>
        <v>37.48</v>
      </c>
      <c r="C25" s="31">
        <f t="shared" si="6"/>
        <v>35.315</v>
      </c>
      <c r="D25" s="31">
        <f t="shared" si="6"/>
        <v>30.058</v>
      </c>
      <c r="E25" s="31">
        <f t="shared" si="6"/>
        <v>25.605</v>
      </c>
      <c r="F25" s="31">
        <f t="shared" si="6"/>
        <v>23.131</v>
      </c>
      <c r="G25" s="31">
        <f t="shared" si="6"/>
        <v>14.039</v>
      </c>
      <c r="H25" s="31">
        <f aca="true" t="shared" si="7" ref="H25:M25">SUM(H26:H30)</f>
        <v>11.627</v>
      </c>
      <c r="I25" s="31">
        <f t="shared" si="7"/>
        <v>11.751</v>
      </c>
      <c r="J25" s="31">
        <f t="shared" si="7"/>
        <v>16.885</v>
      </c>
      <c r="K25" s="31">
        <f t="shared" si="7"/>
        <v>26.347</v>
      </c>
      <c r="L25" s="31">
        <f t="shared" si="7"/>
        <v>25.11</v>
      </c>
      <c r="M25" s="31">
        <f t="shared" si="7"/>
        <v>26.471</v>
      </c>
    </row>
    <row r="26" spans="1:13" ht="12.75">
      <c r="A26" s="6" t="s">
        <v>8</v>
      </c>
      <c r="B26" s="40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.75">
      <c r="A27" s="6" t="s">
        <v>9</v>
      </c>
      <c r="B27" s="40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</row>
    <row r="28" spans="1:13" ht="12.75">
      <c r="A28" s="6" t="s">
        <v>10</v>
      </c>
      <c r="B28" s="40">
        <v>37.48</v>
      </c>
      <c r="C28" s="35">
        <v>35.315</v>
      </c>
      <c r="D28" s="35">
        <v>30.058</v>
      </c>
      <c r="E28" s="35">
        <v>25.605</v>
      </c>
      <c r="F28" s="35">
        <v>23.131</v>
      </c>
      <c r="G28" s="35">
        <v>14.039</v>
      </c>
      <c r="H28" s="35">
        <v>11.627</v>
      </c>
      <c r="I28" s="35">
        <v>11.751</v>
      </c>
      <c r="J28" s="35">
        <v>16.885</v>
      </c>
      <c r="K28" s="35">
        <v>26.347</v>
      </c>
      <c r="L28" s="35">
        <v>25.11</v>
      </c>
      <c r="M28" s="35">
        <v>26.471</v>
      </c>
    </row>
    <row r="29" spans="1:13" ht="12.75">
      <c r="A29" s="6" t="s">
        <v>11</v>
      </c>
      <c r="B29" s="40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.75">
      <c r="A30" s="6" t="s">
        <v>18</v>
      </c>
      <c r="B30" s="40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25.5">
      <c r="A31" s="7" t="s">
        <v>17</v>
      </c>
      <c r="B31" s="31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2.75">
      <c r="A32" s="7" t="s">
        <v>65</v>
      </c>
      <c r="B32" s="31">
        <f aca="true" t="shared" si="8" ref="B32:J32">B25+B31</f>
        <v>37.48</v>
      </c>
      <c r="C32" s="31">
        <f t="shared" si="8"/>
        <v>35.315</v>
      </c>
      <c r="D32" s="31">
        <f t="shared" si="8"/>
        <v>30.058</v>
      </c>
      <c r="E32" s="31">
        <f t="shared" si="8"/>
        <v>25.605</v>
      </c>
      <c r="F32" s="31">
        <f t="shared" si="8"/>
        <v>23.131</v>
      </c>
      <c r="G32" s="31">
        <f t="shared" si="8"/>
        <v>14.039</v>
      </c>
      <c r="H32" s="31">
        <f t="shared" si="8"/>
        <v>11.627</v>
      </c>
      <c r="I32" s="31">
        <f t="shared" si="8"/>
        <v>11.751</v>
      </c>
      <c r="J32" s="31">
        <f t="shared" si="8"/>
        <v>16.885</v>
      </c>
      <c r="K32" s="31">
        <f>K25+K31</f>
        <v>26.347</v>
      </c>
      <c r="L32" s="31">
        <f>L25+L31</f>
        <v>25.11</v>
      </c>
      <c r="M32" s="31">
        <f>M25+M31</f>
        <v>26.471</v>
      </c>
    </row>
    <row r="33" spans="1:13" ht="12.75">
      <c r="A33" s="8" t="s">
        <v>70</v>
      </c>
      <c r="B33" s="41">
        <f aca="true" t="shared" si="9" ref="B33:I33">B32+B23+B14</f>
        <v>253000.171</v>
      </c>
      <c r="C33" s="41">
        <f t="shared" si="9"/>
        <v>237484.9</v>
      </c>
      <c r="D33" s="41">
        <f t="shared" si="9"/>
        <v>234868.36099999998</v>
      </c>
      <c r="E33" s="41">
        <f t="shared" si="9"/>
        <v>222057.24900000004</v>
      </c>
      <c r="F33" s="41">
        <f t="shared" si="9"/>
        <v>219690.958</v>
      </c>
      <c r="G33" s="41">
        <f t="shared" si="9"/>
        <v>212020.119</v>
      </c>
      <c r="H33" s="41">
        <f t="shared" si="9"/>
        <v>214062.37999999998</v>
      </c>
      <c r="I33" s="41">
        <f t="shared" si="9"/>
        <v>212783.58999999997</v>
      </c>
      <c r="J33" s="41">
        <f>J32+J23+J14</f>
        <v>211022.05199999994</v>
      </c>
      <c r="K33" s="41">
        <f>K32+K23+K14</f>
        <v>223933.541</v>
      </c>
      <c r="L33" s="41">
        <f>L32+L23+L14</f>
        <v>230404.049</v>
      </c>
      <c r="M33" s="41">
        <f>M32+M23+M14</f>
        <v>249017.73900000003</v>
      </c>
    </row>
    <row r="34" spans="1:13" ht="12.75">
      <c r="A34" s="9" t="s">
        <v>12</v>
      </c>
      <c r="B34" s="42">
        <f aca="true" t="shared" si="10" ref="B34:G34">B13+B22</f>
        <v>7900.705</v>
      </c>
      <c r="C34" s="42">
        <f t="shared" si="10"/>
        <v>7594.016</v>
      </c>
      <c r="D34" s="42">
        <f t="shared" si="10"/>
        <v>6712.643</v>
      </c>
      <c r="E34" s="42">
        <f t="shared" si="10"/>
        <v>5883.157</v>
      </c>
      <c r="F34" s="42">
        <f t="shared" si="10"/>
        <v>5891.718</v>
      </c>
      <c r="G34" s="42">
        <f t="shared" si="10"/>
        <v>6315.558999999999</v>
      </c>
      <c r="H34" s="42">
        <f aca="true" t="shared" si="11" ref="H34:M34">H13+H22</f>
        <v>5123.626</v>
      </c>
      <c r="I34" s="42">
        <f t="shared" si="11"/>
        <v>6177.393</v>
      </c>
      <c r="J34" s="42">
        <f t="shared" si="11"/>
        <v>1788415.846</v>
      </c>
      <c r="K34" s="42">
        <f t="shared" si="11"/>
        <v>6431.030000000001</v>
      </c>
      <c r="L34" s="42">
        <f t="shared" si="11"/>
        <v>7087.2080000000005</v>
      </c>
      <c r="M34" s="42">
        <f t="shared" si="11"/>
        <v>5571.103</v>
      </c>
    </row>
    <row r="35" spans="1:13" ht="35.25" customHeight="1">
      <c r="A35" s="47" t="s">
        <v>44</v>
      </c>
      <c r="B35" s="47"/>
      <c r="C35" s="34"/>
      <c r="D35" s="34"/>
      <c r="E35" s="51" t="s">
        <v>42</v>
      </c>
      <c r="F35" s="51"/>
      <c r="G35" s="36"/>
      <c r="H35" s="28"/>
      <c r="I35" s="28"/>
      <c r="J35" s="28"/>
      <c r="K35" s="28"/>
      <c r="L35" s="28"/>
      <c r="M35" s="28"/>
    </row>
    <row r="36" spans="1:9" ht="24.75" customHeight="1" hidden="1">
      <c r="A36" s="47" t="s">
        <v>72</v>
      </c>
      <c r="B36" s="47"/>
      <c r="C36" s="34"/>
      <c r="D36" s="34"/>
      <c r="G36" s="36"/>
      <c r="H36" s="51" t="s">
        <v>73</v>
      </c>
      <c r="I36" s="51"/>
    </row>
    <row r="41" spans="2:13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sheetProtection/>
  <mergeCells count="6">
    <mergeCell ref="A1:L1"/>
    <mergeCell ref="A36:B36"/>
    <mergeCell ref="H36:I36"/>
    <mergeCell ref="A3:A4"/>
    <mergeCell ref="A35:B35"/>
    <mergeCell ref="E35:F35"/>
  </mergeCells>
  <printOptions horizontalCentered="1"/>
  <pageMargins left="0" right="0" top="0.984251968503937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SheetLayoutView="100" workbookViewId="0" topLeftCell="A1">
      <pane xSplit="1" topLeftCell="B1" activePane="topRight" state="frozen"/>
      <selection pane="topLeft" activeCell="A4" sqref="A4"/>
      <selection pane="topRight" activeCell="A18" sqref="A18"/>
    </sheetView>
  </sheetViews>
  <sheetFormatPr defaultColWidth="9.00390625" defaultRowHeight="12.75"/>
  <cols>
    <col min="1" max="1" width="43.375" style="0" customWidth="1"/>
    <col min="2" max="3" width="15.75390625" style="0" customWidth="1"/>
    <col min="4" max="4" width="15.125" style="0" customWidth="1"/>
    <col min="5" max="5" width="14.25390625" style="0" customWidth="1"/>
    <col min="6" max="6" width="15.625" style="0" customWidth="1"/>
    <col min="7" max="7" width="14.75390625" style="0" customWidth="1"/>
    <col min="8" max="8" width="15.375" style="0" customWidth="1"/>
    <col min="9" max="9" width="17.625" style="0" customWidth="1"/>
    <col min="10" max="10" width="15.375" style="0" customWidth="1"/>
    <col min="11" max="11" width="13.75390625" style="0" customWidth="1"/>
    <col min="12" max="12" width="14.75390625" style="0" customWidth="1"/>
    <col min="13" max="13" width="13.875" style="0" customWidth="1"/>
    <col min="14" max="14" width="13.625" style="0" bestFit="1" customWidth="1"/>
    <col min="15" max="15" width="15.75390625" style="0" customWidth="1"/>
    <col min="16" max="18" width="14.625" style="0" customWidth="1"/>
  </cols>
  <sheetData>
    <row r="1" spans="1:11" ht="45.75" customHeight="1">
      <c r="A1" s="52" t="s">
        <v>68</v>
      </c>
      <c r="B1" s="52"/>
      <c r="C1" s="52"/>
      <c r="D1" s="52"/>
      <c r="E1" s="52"/>
      <c r="F1" s="52"/>
      <c r="G1" s="52"/>
      <c r="H1" s="24"/>
      <c r="I1" s="24"/>
      <c r="J1" s="24"/>
      <c r="K1" s="24"/>
    </row>
    <row r="2" spans="1:18" ht="12.75" customHeight="1">
      <c r="A2" s="48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13</v>
      </c>
      <c r="H2" s="10" t="s">
        <v>14</v>
      </c>
      <c r="I2" s="10" t="s">
        <v>15</v>
      </c>
      <c r="J2" s="22" t="s">
        <v>16</v>
      </c>
      <c r="K2" s="22" t="s">
        <v>25</v>
      </c>
      <c r="L2" s="22" t="s">
        <v>27</v>
      </c>
      <c r="M2" s="22" t="s">
        <v>29</v>
      </c>
      <c r="N2" s="22" t="s">
        <v>35</v>
      </c>
      <c r="O2" s="22" t="s">
        <v>37</v>
      </c>
      <c r="P2" s="22" t="s">
        <v>38</v>
      </c>
      <c r="Q2" s="22" t="s">
        <v>41</v>
      </c>
      <c r="R2" s="22" t="s">
        <v>45</v>
      </c>
    </row>
    <row r="3" spans="1:18" ht="25.5">
      <c r="A3" s="48"/>
      <c r="B3" s="1" t="s">
        <v>23</v>
      </c>
      <c r="C3" s="1" t="s">
        <v>23</v>
      </c>
      <c r="D3" s="1" t="s">
        <v>23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  <c r="N3" s="1" t="s">
        <v>23</v>
      </c>
      <c r="O3" s="1" t="s">
        <v>23</v>
      </c>
      <c r="P3" s="1" t="s">
        <v>23</v>
      </c>
      <c r="Q3" s="1" t="s">
        <v>23</v>
      </c>
      <c r="R3" s="1" t="s">
        <v>23</v>
      </c>
    </row>
    <row r="4" spans="1:18" ht="12.75">
      <c r="A4" s="2" t="s">
        <v>19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 t="s">
        <v>7</v>
      </c>
      <c r="B5" s="31">
        <f>B6+B7+B8+B9+B10</f>
        <v>317.532</v>
      </c>
      <c r="C5" s="31">
        <f>C6+C7+C8+C9</f>
        <v>322.226</v>
      </c>
      <c r="D5" s="31">
        <f>D6+D7+D8+D9</f>
        <v>324.03</v>
      </c>
      <c r="E5" s="31">
        <f>E6+E7+E8+E9</f>
        <v>346.54200000000003</v>
      </c>
      <c r="F5" s="31">
        <f>F6+F7+F8+F9</f>
        <v>348.653</v>
      </c>
      <c r="G5" s="31">
        <f aca="true" t="shared" si="0" ref="G5:L5">G6+G7+G8+G9+G10</f>
        <v>334.599</v>
      </c>
      <c r="H5" s="31">
        <f t="shared" si="0"/>
        <v>342.82</v>
      </c>
      <c r="I5" s="31">
        <f t="shared" si="0"/>
        <v>326.209</v>
      </c>
      <c r="J5" s="31">
        <f t="shared" si="0"/>
        <v>308.21999999999997</v>
      </c>
      <c r="K5" s="31">
        <f t="shared" si="0"/>
        <v>308.603</v>
      </c>
      <c r="L5" s="31">
        <f t="shared" si="0"/>
        <v>300.068</v>
      </c>
      <c r="M5" s="31">
        <f aca="true" t="shared" si="1" ref="M5:R5">M6+M7+M8+M9+M10</f>
        <v>321.15999999999997</v>
      </c>
      <c r="N5" s="31">
        <f t="shared" si="1"/>
        <v>305.845</v>
      </c>
      <c r="O5" s="31">
        <f t="shared" si="1"/>
        <v>305.34</v>
      </c>
      <c r="P5" s="31">
        <f t="shared" si="1"/>
        <v>324.552</v>
      </c>
      <c r="Q5" s="31">
        <f t="shared" si="1"/>
        <v>327.047</v>
      </c>
      <c r="R5" s="31">
        <f t="shared" si="1"/>
        <v>338.43100000000004</v>
      </c>
    </row>
    <row r="6" spans="1:18" ht="12.75">
      <c r="A6" s="6" t="s">
        <v>8</v>
      </c>
      <c r="B6" s="40">
        <v>313.072</v>
      </c>
      <c r="C6" s="35">
        <v>317.986</v>
      </c>
      <c r="D6" s="35">
        <v>319.289</v>
      </c>
      <c r="E6" s="35">
        <v>341.067</v>
      </c>
      <c r="F6" s="35">
        <v>342.66</v>
      </c>
      <c r="G6" s="40">
        <v>331.827</v>
      </c>
      <c r="H6" s="40">
        <v>340.159</v>
      </c>
      <c r="I6" s="40">
        <v>323.798</v>
      </c>
      <c r="J6" s="40">
        <v>306.21799999999996</v>
      </c>
      <c r="K6" s="40">
        <v>306.8</v>
      </c>
      <c r="L6" s="40">
        <v>298.526</v>
      </c>
      <c r="M6" s="40">
        <v>319.638</v>
      </c>
      <c r="N6" s="40">
        <v>304.232</v>
      </c>
      <c r="O6" s="40">
        <v>303.71</v>
      </c>
      <c r="P6" s="40">
        <v>322.351</v>
      </c>
      <c r="Q6" s="40">
        <v>324.776</v>
      </c>
      <c r="R6" s="40">
        <v>335.718</v>
      </c>
    </row>
    <row r="7" spans="1:18" ht="12.75">
      <c r="A7" s="6" t="s">
        <v>9</v>
      </c>
      <c r="B7" s="40">
        <v>4.46</v>
      </c>
      <c r="C7" s="40">
        <v>4.24</v>
      </c>
      <c r="D7" s="40">
        <v>4.741</v>
      </c>
      <c r="E7" s="40">
        <v>5.475</v>
      </c>
      <c r="F7" s="40">
        <v>5.993</v>
      </c>
      <c r="G7" s="40">
        <v>2.772</v>
      </c>
      <c r="H7" s="40">
        <v>2.661</v>
      </c>
      <c r="I7" s="40">
        <v>2.411</v>
      </c>
      <c r="J7" s="40">
        <v>2.002</v>
      </c>
      <c r="K7" s="40">
        <v>1.803</v>
      </c>
      <c r="L7" s="40">
        <v>1.542</v>
      </c>
      <c r="M7" s="40">
        <v>1.522</v>
      </c>
      <c r="N7" s="40">
        <v>1.613</v>
      </c>
      <c r="O7" s="40">
        <v>1.63</v>
      </c>
      <c r="P7" s="40">
        <v>2.201</v>
      </c>
      <c r="Q7" s="40">
        <v>2.271</v>
      </c>
      <c r="R7" s="40">
        <v>2.713</v>
      </c>
    </row>
    <row r="8" spans="1:18" ht="12.75">
      <c r="A8" s="6" t="s">
        <v>10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</row>
    <row r="9" spans="1:18" ht="12.75">
      <c r="A9" s="6" t="s">
        <v>11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</row>
    <row r="10" spans="1:18" ht="12.75">
      <c r="A10" s="6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</row>
    <row r="11" spans="1:18" ht="25.5">
      <c r="A11" s="7" t="s">
        <v>17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</row>
    <row r="12" spans="1:18" ht="25.5">
      <c r="A12" s="7" t="s">
        <v>20</v>
      </c>
      <c r="B12" s="31">
        <f>B5+B11</f>
        <v>317.532</v>
      </c>
      <c r="C12" s="31">
        <f aca="true" t="shared" si="2" ref="C12:R12">C5+C11</f>
        <v>322.226</v>
      </c>
      <c r="D12" s="31">
        <f t="shared" si="2"/>
        <v>324.03</v>
      </c>
      <c r="E12" s="31">
        <f t="shared" si="2"/>
        <v>346.54200000000003</v>
      </c>
      <c r="F12" s="31">
        <f t="shared" si="2"/>
        <v>348.653</v>
      </c>
      <c r="G12" s="31">
        <f t="shared" si="2"/>
        <v>334.599</v>
      </c>
      <c r="H12" s="31">
        <f t="shared" si="2"/>
        <v>342.82</v>
      </c>
      <c r="I12" s="31">
        <f t="shared" si="2"/>
        <v>326.209</v>
      </c>
      <c r="J12" s="31">
        <f t="shared" si="2"/>
        <v>308.21999999999997</v>
      </c>
      <c r="K12" s="31">
        <f t="shared" si="2"/>
        <v>308.603</v>
      </c>
      <c r="L12" s="31">
        <f t="shared" si="2"/>
        <v>300.068</v>
      </c>
      <c r="M12" s="31">
        <f t="shared" si="2"/>
        <v>321.15999999999997</v>
      </c>
      <c r="N12" s="31">
        <f t="shared" si="2"/>
        <v>305.845</v>
      </c>
      <c r="O12" s="31">
        <f t="shared" si="2"/>
        <v>305.34</v>
      </c>
      <c r="P12" s="31">
        <f t="shared" si="2"/>
        <v>324.552</v>
      </c>
      <c r="Q12" s="31">
        <f t="shared" si="2"/>
        <v>327.047</v>
      </c>
      <c r="R12" s="31">
        <f t="shared" si="2"/>
        <v>338.43100000000004</v>
      </c>
    </row>
    <row r="13" spans="1:18" ht="25.5">
      <c r="A13" s="8" t="s">
        <v>24</v>
      </c>
      <c r="B13" s="41">
        <f>B12</f>
        <v>317.532</v>
      </c>
      <c r="C13" s="41">
        <f aca="true" t="shared" si="3" ref="C13:R13">C12</f>
        <v>322.226</v>
      </c>
      <c r="D13" s="41">
        <f t="shared" si="3"/>
        <v>324.03</v>
      </c>
      <c r="E13" s="41">
        <f t="shared" si="3"/>
        <v>346.54200000000003</v>
      </c>
      <c r="F13" s="41">
        <f t="shared" si="3"/>
        <v>348.653</v>
      </c>
      <c r="G13" s="41">
        <f t="shared" si="3"/>
        <v>334.599</v>
      </c>
      <c r="H13" s="41">
        <f t="shared" si="3"/>
        <v>342.82</v>
      </c>
      <c r="I13" s="41">
        <f t="shared" si="3"/>
        <v>326.209</v>
      </c>
      <c r="J13" s="41">
        <f t="shared" si="3"/>
        <v>308.21999999999997</v>
      </c>
      <c r="K13" s="41">
        <f t="shared" si="3"/>
        <v>308.603</v>
      </c>
      <c r="L13" s="41">
        <f t="shared" si="3"/>
        <v>300.068</v>
      </c>
      <c r="M13" s="41">
        <f t="shared" si="3"/>
        <v>321.15999999999997</v>
      </c>
      <c r="N13" s="41">
        <f t="shared" si="3"/>
        <v>305.845</v>
      </c>
      <c r="O13" s="41">
        <f t="shared" si="3"/>
        <v>305.34</v>
      </c>
      <c r="P13" s="41">
        <f t="shared" si="3"/>
        <v>324.552</v>
      </c>
      <c r="Q13" s="41">
        <f t="shared" si="3"/>
        <v>327.047</v>
      </c>
      <c r="R13" s="41">
        <f t="shared" si="3"/>
        <v>338.43100000000004</v>
      </c>
    </row>
    <row r="14" spans="1:18" ht="12.75">
      <c r="A14" s="9" t="s">
        <v>12</v>
      </c>
      <c r="B14" s="42">
        <f>B11</f>
        <v>0</v>
      </c>
      <c r="C14" s="42">
        <f aca="true" t="shared" si="4" ref="C14:J14">C11</f>
        <v>0</v>
      </c>
      <c r="D14" s="42">
        <f t="shared" si="4"/>
        <v>0</v>
      </c>
      <c r="E14" s="42">
        <f t="shared" si="4"/>
        <v>0</v>
      </c>
      <c r="F14" s="42">
        <f t="shared" si="4"/>
        <v>0</v>
      </c>
      <c r="G14" s="42">
        <f t="shared" si="4"/>
        <v>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aca="true" t="shared" si="5" ref="K14:P14">K11</f>
        <v>0</v>
      </c>
      <c r="L14" s="42">
        <f t="shared" si="5"/>
        <v>0</v>
      </c>
      <c r="M14" s="42">
        <f t="shared" si="5"/>
        <v>0</v>
      </c>
      <c r="N14" s="42">
        <f t="shared" si="5"/>
        <v>0</v>
      </c>
      <c r="O14" s="42">
        <f t="shared" si="5"/>
        <v>0</v>
      </c>
      <c r="P14" s="42">
        <f t="shared" si="5"/>
        <v>0</v>
      </c>
      <c r="Q14" s="42">
        <f>Q11</f>
        <v>0</v>
      </c>
      <c r="R14" s="42">
        <f>R11</f>
        <v>0</v>
      </c>
    </row>
    <row r="16" spans="1:14" ht="63" customHeight="1">
      <c r="A16" s="28"/>
      <c r="B16" s="28"/>
      <c r="C16" s="28"/>
      <c r="D16" s="50"/>
      <c r="E16" s="50"/>
      <c r="F16" s="29"/>
      <c r="G16" s="30"/>
      <c r="H16" s="30"/>
      <c r="I16" s="47" t="s">
        <v>44</v>
      </c>
      <c r="J16" s="47"/>
      <c r="K16" s="27"/>
      <c r="L16" s="27"/>
      <c r="M16" s="47" t="s">
        <v>42</v>
      </c>
      <c r="N16" s="47"/>
    </row>
    <row r="18" spans="1:10" ht="60">
      <c r="A18" s="11" t="s">
        <v>46</v>
      </c>
      <c r="B18" s="12"/>
      <c r="C18" s="12"/>
      <c r="D18" s="12"/>
      <c r="E18" s="12"/>
      <c r="F18" s="12"/>
      <c r="G18" s="14"/>
      <c r="H18" s="14"/>
      <c r="I18" s="14"/>
      <c r="J18" s="14"/>
    </row>
    <row r="19" spans="2:10" ht="15">
      <c r="B19" s="14"/>
      <c r="C19" s="14"/>
      <c r="D19" s="14"/>
      <c r="E19" s="14"/>
      <c r="F19" s="14"/>
      <c r="G19" s="14"/>
      <c r="H19" s="14"/>
      <c r="I19" s="14"/>
      <c r="J19" s="14"/>
    </row>
    <row r="20" ht="12.75">
      <c r="B20" s="13"/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3" ht="12.75">
      <c r="B23" s="13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</sheetData>
  <mergeCells count="5">
    <mergeCell ref="M16:N16"/>
    <mergeCell ref="I16:J16"/>
    <mergeCell ref="A2:A3"/>
    <mergeCell ref="A1:G1"/>
    <mergeCell ref="D16:E16"/>
  </mergeCells>
  <printOptions horizontalCentered="1"/>
  <pageMargins left="0" right="0" top="0.5905511811023623" bottom="0" header="0" footer="0"/>
  <pageSetup fitToWidth="2" fitToHeight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SheetLayoutView="100" workbookViewId="0" topLeftCell="A1">
      <pane xSplit="1" topLeftCell="D1" activePane="topRight" state="frozen"/>
      <selection pane="topLeft" activeCell="A4" sqref="A4"/>
      <selection pane="topRight" activeCell="M8" sqref="M8"/>
    </sheetView>
  </sheetViews>
  <sheetFormatPr defaultColWidth="9.00390625" defaultRowHeight="12.75"/>
  <cols>
    <col min="1" max="1" width="43.375" style="0" customWidth="1"/>
    <col min="2" max="2" width="14.75390625" style="0" customWidth="1"/>
    <col min="3" max="3" width="15.375" style="0" customWidth="1"/>
    <col min="4" max="4" width="17.625" style="0" customWidth="1"/>
    <col min="5" max="5" width="15.375" style="0" customWidth="1"/>
    <col min="6" max="6" width="13.75390625" style="0" customWidth="1"/>
    <col min="7" max="7" width="14.75390625" style="0" customWidth="1"/>
    <col min="8" max="8" width="13.875" style="0" customWidth="1"/>
    <col min="9" max="9" width="13.625" style="0" bestFit="1" customWidth="1"/>
    <col min="10" max="10" width="15.75390625" style="0" customWidth="1"/>
    <col min="11" max="13" width="14.625" style="0" customWidth="1"/>
  </cols>
  <sheetData>
    <row r="1" spans="1:12" ht="45.7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2.75" customHeight="1">
      <c r="A2" s="48" t="s">
        <v>0</v>
      </c>
      <c r="B2" s="10" t="s">
        <v>53</v>
      </c>
      <c r="C2" s="10" t="s">
        <v>54</v>
      </c>
      <c r="D2" s="10" t="s">
        <v>55</v>
      </c>
      <c r="E2" s="22" t="s">
        <v>56</v>
      </c>
      <c r="F2" s="22" t="s">
        <v>57</v>
      </c>
      <c r="G2" s="22" t="s">
        <v>52</v>
      </c>
      <c r="H2" s="22" t="s">
        <v>58</v>
      </c>
      <c r="I2" s="22" t="s">
        <v>59</v>
      </c>
      <c r="J2" s="22" t="s">
        <v>60</v>
      </c>
      <c r="K2" s="22" t="s">
        <v>61</v>
      </c>
      <c r="L2" s="22" t="s">
        <v>62</v>
      </c>
      <c r="M2" s="22" t="s">
        <v>63</v>
      </c>
    </row>
    <row r="3" spans="1:13" ht="25.5">
      <c r="A3" s="48"/>
      <c r="B3" s="1" t="s">
        <v>23</v>
      </c>
      <c r="C3" s="1" t="s">
        <v>23</v>
      </c>
      <c r="D3" s="1" t="s">
        <v>23</v>
      </c>
      <c r="E3" s="1" t="s">
        <v>23</v>
      </c>
      <c r="F3" s="1" t="s">
        <v>23</v>
      </c>
      <c r="G3" s="1" t="s">
        <v>23</v>
      </c>
      <c r="H3" s="1" t="s">
        <v>23</v>
      </c>
      <c r="I3" s="1" t="s">
        <v>23</v>
      </c>
      <c r="J3" s="1" t="s">
        <v>23</v>
      </c>
      <c r="K3" s="1" t="s">
        <v>23</v>
      </c>
      <c r="L3" s="1" t="s">
        <v>23</v>
      </c>
      <c r="M3" s="1" t="s">
        <v>23</v>
      </c>
    </row>
    <row r="4" spans="1:13" ht="12.75">
      <c r="A4" s="2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5" t="s">
        <v>7</v>
      </c>
      <c r="B5" s="31">
        <f aca="true" t="shared" si="0" ref="B5:M5">B6+B7+B8+B9+B10</f>
        <v>336.325</v>
      </c>
      <c r="C5" s="31">
        <f t="shared" si="0"/>
        <v>335.964</v>
      </c>
      <c r="D5" s="31">
        <f t="shared" si="0"/>
        <v>313.705</v>
      </c>
      <c r="E5" s="31">
        <f t="shared" si="0"/>
        <v>288.66700000000003</v>
      </c>
      <c r="F5" s="31">
        <f t="shared" si="0"/>
        <v>284.49300000000005</v>
      </c>
      <c r="G5" s="31">
        <f t="shared" si="0"/>
        <v>281.575</v>
      </c>
      <c r="H5" s="31">
        <f t="shared" si="0"/>
        <v>274.065</v>
      </c>
      <c r="I5" s="31">
        <f t="shared" si="0"/>
        <v>277.086</v>
      </c>
      <c r="J5" s="31">
        <f>J6+J7+J8+J9+J10</f>
        <v>279.805</v>
      </c>
      <c r="K5" s="31">
        <f t="shared" si="0"/>
        <v>287.418</v>
      </c>
      <c r="L5" s="31">
        <f t="shared" si="0"/>
        <v>305.963</v>
      </c>
      <c r="M5" s="31">
        <f t="shared" si="0"/>
        <v>319.481</v>
      </c>
    </row>
    <row r="6" spans="1:13" ht="12.75">
      <c r="A6" s="6" t="s">
        <v>8</v>
      </c>
      <c r="B6" s="40">
        <v>333.59</v>
      </c>
      <c r="C6" s="40">
        <v>333.162</v>
      </c>
      <c r="D6" s="40">
        <v>311.154</v>
      </c>
      <c r="E6" s="40">
        <v>286.59200000000004</v>
      </c>
      <c r="F6" s="40">
        <v>282.66700000000003</v>
      </c>
      <c r="G6" s="40">
        <v>279.762</v>
      </c>
      <c r="H6" s="40">
        <v>272.535</v>
      </c>
      <c r="I6" s="40">
        <v>275.363</v>
      </c>
      <c r="J6" s="40">
        <v>279.805</v>
      </c>
      <c r="K6" s="40">
        <v>287.418</v>
      </c>
      <c r="L6" s="40">
        <v>305.963</v>
      </c>
      <c r="M6" s="40">
        <v>319.481</v>
      </c>
    </row>
    <row r="7" spans="1:13" ht="12.75">
      <c r="A7" s="6" t="s">
        <v>9</v>
      </c>
      <c r="B7" s="40">
        <v>2.735</v>
      </c>
      <c r="C7" s="40">
        <v>2.802</v>
      </c>
      <c r="D7" s="40">
        <v>2.551</v>
      </c>
      <c r="E7" s="40">
        <v>2.075</v>
      </c>
      <c r="F7" s="40">
        <v>1.8259999999999996</v>
      </c>
      <c r="G7" s="40">
        <v>1.8129999999999997</v>
      </c>
      <c r="H7" s="40">
        <v>1.53</v>
      </c>
      <c r="I7" s="40">
        <v>1.7229999999999999</v>
      </c>
      <c r="J7" s="40">
        <v>0</v>
      </c>
      <c r="K7" s="40">
        <v>0</v>
      </c>
      <c r="L7" s="40">
        <v>0</v>
      </c>
      <c r="M7" s="40">
        <v>0</v>
      </c>
    </row>
    <row r="8" spans="1:13" ht="12.75">
      <c r="A8" s="6" t="s">
        <v>10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2.75">
      <c r="A9" s="6" t="s">
        <v>11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2.75">
      <c r="A10" s="6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25.5">
      <c r="A11" s="7" t="s">
        <v>17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 ht="25.5">
      <c r="A12" s="7" t="s">
        <v>20</v>
      </c>
      <c r="B12" s="31">
        <f aca="true" t="shared" si="1" ref="B12:M12">B5+B11</f>
        <v>336.325</v>
      </c>
      <c r="C12" s="31">
        <f t="shared" si="1"/>
        <v>335.964</v>
      </c>
      <c r="D12" s="31">
        <f t="shared" si="1"/>
        <v>313.705</v>
      </c>
      <c r="E12" s="31">
        <f t="shared" si="1"/>
        <v>288.66700000000003</v>
      </c>
      <c r="F12" s="31">
        <f t="shared" si="1"/>
        <v>284.49300000000005</v>
      </c>
      <c r="G12" s="31">
        <f t="shared" si="1"/>
        <v>281.575</v>
      </c>
      <c r="H12" s="31">
        <f t="shared" si="1"/>
        <v>274.065</v>
      </c>
      <c r="I12" s="31">
        <f t="shared" si="1"/>
        <v>277.086</v>
      </c>
      <c r="J12" s="31">
        <f t="shared" si="1"/>
        <v>279.805</v>
      </c>
      <c r="K12" s="31">
        <f t="shared" si="1"/>
        <v>287.418</v>
      </c>
      <c r="L12" s="31">
        <f t="shared" si="1"/>
        <v>305.963</v>
      </c>
      <c r="M12" s="31">
        <f t="shared" si="1"/>
        <v>319.481</v>
      </c>
    </row>
    <row r="13" spans="1:13" ht="25.5">
      <c r="A13" s="8" t="s">
        <v>24</v>
      </c>
      <c r="B13" s="41">
        <f aca="true" t="shared" si="2" ref="B13:M13">B12</f>
        <v>336.325</v>
      </c>
      <c r="C13" s="41">
        <f t="shared" si="2"/>
        <v>335.964</v>
      </c>
      <c r="D13" s="41">
        <f t="shared" si="2"/>
        <v>313.705</v>
      </c>
      <c r="E13" s="41">
        <f t="shared" si="2"/>
        <v>288.66700000000003</v>
      </c>
      <c r="F13" s="41">
        <f t="shared" si="2"/>
        <v>284.49300000000005</v>
      </c>
      <c r="G13" s="41">
        <f t="shared" si="2"/>
        <v>281.575</v>
      </c>
      <c r="H13" s="41">
        <f t="shared" si="2"/>
        <v>274.065</v>
      </c>
      <c r="I13" s="41">
        <f t="shared" si="2"/>
        <v>277.086</v>
      </c>
      <c r="J13" s="41">
        <f t="shared" si="2"/>
        <v>279.805</v>
      </c>
      <c r="K13" s="41">
        <f t="shared" si="2"/>
        <v>287.418</v>
      </c>
      <c r="L13" s="41">
        <f t="shared" si="2"/>
        <v>305.963</v>
      </c>
      <c r="M13" s="41">
        <f t="shared" si="2"/>
        <v>319.481</v>
      </c>
    </row>
    <row r="14" spans="1:13" ht="12.75">
      <c r="A14" s="9" t="s">
        <v>12</v>
      </c>
      <c r="B14" s="42">
        <f aca="true" t="shared" si="3" ref="B14:M14">B11</f>
        <v>0</v>
      </c>
      <c r="C14" s="42">
        <f t="shared" si="3"/>
        <v>0</v>
      </c>
      <c r="D14" s="42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</row>
    <row r="15" spans="1:9" ht="38.25" customHeight="1" hidden="1">
      <c r="A15" s="47" t="s">
        <v>72</v>
      </c>
      <c r="B15" s="47"/>
      <c r="C15" s="34"/>
      <c r="D15" s="34"/>
      <c r="G15" s="36"/>
      <c r="H15" s="51" t="s">
        <v>73</v>
      </c>
      <c r="I15" s="51"/>
    </row>
    <row r="16" spans="1:6" ht="31.5" customHeight="1">
      <c r="A16" s="47" t="s">
        <v>44</v>
      </c>
      <c r="B16" s="47"/>
      <c r="C16" s="27"/>
      <c r="D16" s="27"/>
      <c r="E16" s="47" t="s">
        <v>42</v>
      </c>
      <c r="F16" s="47"/>
    </row>
    <row r="17" spans="1:5" ht="15">
      <c r="A17" s="11"/>
      <c r="B17" s="14"/>
      <c r="C17" s="14"/>
      <c r="D17" s="14"/>
      <c r="E17" s="14"/>
    </row>
    <row r="18" spans="2:5" ht="15">
      <c r="B18" s="14"/>
      <c r="C18" s="14"/>
      <c r="D18" s="14"/>
      <c r="E18" s="14"/>
    </row>
    <row r="20" spans="2:5" ht="12.75">
      <c r="B20" s="13"/>
      <c r="C20" s="13"/>
      <c r="D20" s="13"/>
      <c r="E20" s="13"/>
    </row>
    <row r="21" spans="2:5" ht="12.75">
      <c r="B21" s="13"/>
      <c r="C21" s="13"/>
      <c r="D21" s="13"/>
      <c r="E21" s="13"/>
    </row>
  </sheetData>
  <mergeCells count="6">
    <mergeCell ref="A16:B16"/>
    <mergeCell ref="E16:F16"/>
    <mergeCell ref="A1:L1"/>
    <mergeCell ref="H15:I15"/>
    <mergeCell ref="A15:B15"/>
    <mergeCell ref="A2:A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TatarkovaOS</cp:lastModifiedBy>
  <cp:lastPrinted>2013-01-31T10:49:06Z</cp:lastPrinted>
  <dcterms:created xsi:type="dcterms:W3CDTF">2009-10-22T06:15:03Z</dcterms:created>
  <dcterms:modified xsi:type="dcterms:W3CDTF">2013-02-06T13:07:41Z</dcterms:modified>
  <cp:category/>
  <cp:version/>
  <cp:contentType/>
  <cp:contentStatus/>
</cp:coreProperties>
</file>